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<sst xmlns="http://schemas.openxmlformats.org/spreadsheetml/2006/main" count="114" uniqueCount="112">
  <si>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</si>
  <si>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</si>
  <si>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</si>
  <si>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</si>
  <si>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</si>
  <si>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</si>
  <si>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</si>
  <si>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</si>
  <si>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</si>
  <si>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</si>
  <si>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</si>
  <si>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</si>
  <si>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</si>
  <si>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</si>
  <si>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</si>
  <si>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</si>
  <si>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</si>
  <si>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</si>
  <si>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</si>
  <si>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</si>
  <si>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</si>
  <si>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</si>
  <si>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</si>
  <si>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</si>
  <si>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</si>
  <si>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</si>
  <si>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</si>
  <si>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</si>
  <si>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</si>
  <si>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</si>
  <si>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</si>
  <si>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</si>
  <si>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</si>
  <si>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</si>
  <si>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</si>
  <si>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</si>
  <si>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</si>
  <si>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</si>
  <si>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</si>
  <si>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</si>
  <si>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</si>
  <si>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</si>
  <si>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</si>
  <si>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</si>
  <si>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</si>
  <si>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</si>
  <si>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</si>
  <si>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</si>
  <si>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</si>
  <si>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</si>
  <si>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</si>
  <si>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</si>
  <si>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</si>
  <si>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</si>
  <si>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</si>
  <si>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</si>
  <si>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</si>
  <si>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</si>
  <si>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</si>
  <si>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</si>
  <si>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</si>
  <si>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</si>
  <si>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</si>
  <si>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</si>
  <si>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</si>
  <si>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</si>
  <si>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</si>
  <si>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</si>
  <si>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</si>
  <si>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</si>
  <si>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</si>
  <si>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</si>
  <si>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</si>
  <si>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</si>
  <si>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</si>
  <si>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</si>
  <si>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</si>
  <si>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</si>
  <si>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</si>
  <si>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</si>
  <si>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</si>
  <si>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</si>
  <si>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</si>
  <si>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</si>
  <si>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</si>
  <si>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</si>
  <si>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</si>
  <si>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</si>
  <si>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</si>
  <si>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</si>
  <si>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</si>
  <si>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</si>
  <si>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</si>
  <si>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</si>
  <si>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</si>
  <si>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</si>
  <si>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</si>
  <si>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</si>
  <si>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</si>
  <si>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</si>
  <si>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</si>
  <si>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</si>
  <si>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</si>
  <si>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</si>
  <si>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</si>
  <si>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21/02/18 - VENCIMENTO 28/02/18</t>
  </si>
  <si>
    <t>(3) Tarifa de remuneração de cada empresa considerando o  reequilibrio interno estabelecido e informado pelo consórcio. Não consideram os acertos financeiros previstos no item 7.</t>
  </si>
  <si>
    <t>5.2.8. Ajuste de Remuneração Previsto Contratualmente(1)</t>
  </si>
  <si>
    <t>5.3. Revisão de Remuneração pelo Transporte Coletivo(2)</t>
  </si>
  <si>
    <t>8. Tarifa de Remuneração por Passageiro(3)</t>
  </si>
  <si>
    <t>(1) Ajuste de remuneração previsto contratualmente, período de 31/12/17 a 31/01/18. Valor parcelado em 08 vezes, dias úteis, parcela 8/8</t>
  </si>
  <si>
    <t>(2) Revisão de tarifa nominal e de reequilíbrio, este último para as áreas 1.0 e 2.0, período de 31/12/17 a 31/01/18. Valor parcelado em 08 vezes, dias úteis, parcela 8/8. Revisão da rede da madrugada, mês de janeiro/18.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</si>
</sst>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4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4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4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14.625" style="1" bestFit="1" customWidth="1"/>
    <col min="17" max="17" width="9.00390625" style="1" customWidth="1"/>
    <col min="18" max="18" width="12.125" style="1" bestFit="1" customWidth="1"/>
    <col min="19" max="19" width="11.875" style="1" bestFit="1" customWidth="1"/>
    <col min="20" max="20" width="11.50390625" style="1" bestFit="1" customWidth="1"/>
    <col min="21" max="21" width="11.375" style="1" bestFit="1" customWidth="1"/>
    <col min="22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104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5" t="s">
        <v>29</v>
      </c>
      <c r="I6" s="65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522739</v>
      </c>
      <c r="C7" s="10">
        <f>C8+C20+C24</f>
        <v>393272</v>
      </c>
      <c r="D7" s="10">
        <f>D8+D20+D24</f>
        <v>375790</v>
      </c>
      <c r="E7" s="10">
        <f>E8+E20+E24</f>
        <v>58441</v>
      </c>
      <c r="F7" s="10">
        <f aca="true" t="shared" si="0" ref="F7:N7">F8+F20+F24</f>
        <v>343413</v>
      </c>
      <c r="G7" s="10">
        <f t="shared" si="0"/>
        <v>524727</v>
      </c>
      <c r="H7" s="10">
        <f>H8+H20+H24</f>
        <v>381406</v>
      </c>
      <c r="I7" s="10">
        <f>I8+I20+I24</f>
        <v>107365</v>
      </c>
      <c r="J7" s="10">
        <f>J8+J20+J24</f>
        <v>427173</v>
      </c>
      <c r="K7" s="10">
        <f>K8+K20+K24</f>
        <v>317388</v>
      </c>
      <c r="L7" s="10">
        <f>L8+L20+L24</f>
        <v>384783</v>
      </c>
      <c r="M7" s="10">
        <f t="shared" si="0"/>
        <v>154538</v>
      </c>
      <c r="N7" s="10">
        <f t="shared" si="0"/>
        <v>94772</v>
      </c>
      <c r="O7" s="10">
        <f>+O8+O20+O24</f>
        <v>4085807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234678</v>
      </c>
      <c r="C8" s="12">
        <f>+C9+C12+C16</f>
        <v>189889</v>
      </c>
      <c r="D8" s="12">
        <f>+D9+D12+D16</f>
        <v>196026</v>
      </c>
      <c r="E8" s="12">
        <f>+E9+E12+E16</f>
        <v>27784</v>
      </c>
      <c r="F8" s="12">
        <f aca="true" t="shared" si="1" ref="F8:N8">+F9+F12+F16</f>
        <v>166930</v>
      </c>
      <c r="G8" s="12">
        <f t="shared" si="1"/>
        <v>260776</v>
      </c>
      <c r="H8" s="12">
        <f>+H9+H12+H16</f>
        <v>183598</v>
      </c>
      <c r="I8" s="12">
        <f>+I9+I12+I16</f>
        <v>53351</v>
      </c>
      <c r="J8" s="12">
        <f>+J9+J12+J16</f>
        <v>211123</v>
      </c>
      <c r="K8" s="12">
        <f>+K9+K12+K16</f>
        <v>155335</v>
      </c>
      <c r="L8" s="12">
        <f>+L9+L12+L16</f>
        <v>176137</v>
      </c>
      <c r="M8" s="12">
        <f t="shared" si="1"/>
        <v>81265</v>
      </c>
      <c r="N8" s="12">
        <f t="shared" si="1"/>
        <v>51593</v>
      </c>
      <c r="O8" s="12">
        <f>SUM(B8:N8)</f>
        <v>1988485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22513</v>
      </c>
      <c r="C9" s="14">
        <v>23942</v>
      </c>
      <c r="D9" s="14">
        <v>14636</v>
      </c>
      <c r="E9" s="14">
        <v>2304</v>
      </c>
      <c r="F9" s="14">
        <v>13735</v>
      </c>
      <c r="G9" s="14">
        <v>23989</v>
      </c>
      <c r="H9" s="14">
        <v>22836</v>
      </c>
      <c r="I9" s="14">
        <v>6791</v>
      </c>
      <c r="J9" s="14">
        <v>13528</v>
      </c>
      <c r="K9" s="14">
        <v>17539</v>
      </c>
      <c r="L9" s="14">
        <v>13886</v>
      </c>
      <c r="M9" s="14">
        <v>9601</v>
      </c>
      <c r="N9" s="14">
        <v>6292</v>
      </c>
      <c r="O9" s="12">
        <f aca="true" t="shared" si="2" ref="O9:O19">SUM(B9:N9)</f>
        <v>191592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22513</v>
      </c>
      <c r="C10" s="14">
        <f>+C9-C11</f>
        <v>23942</v>
      </c>
      <c r="D10" s="14">
        <f>+D9-D11</f>
        <v>14636</v>
      </c>
      <c r="E10" s="14">
        <f>+E9-E11</f>
        <v>2304</v>
      </c>
      <c r="F10" s="14">
        <f aca="true" t="shared" si="3" ref="F10:N10">+F9-F11</f>
        <v>13735</v>
      </c>
      <c r="G10" s="14">
        <f t="shared" si="3"/>
        <v>23989</v>
      </c>
      <c r="H10" s="14">
        <f>+H9-H11</f>
        <v>22836</v>
      </c>
      <c r="I10" s="14">
        <f>+I9-I11</f>
        <v>6791</v>
      </c>
      <c r="J10" s="14">
        <f>+J9-J11</f>
        <v>13528</v>
      </c>
      <c r="K10" s="14">
        <f>+K9-K11</f>
        <v>17539</v>
      </c>
      <c r="L10" s="14">
        <f>+L9-L11</f>
        <v>13886</v>
      </c>
      <c r="M10" s="14">
        <f t="shared" si="3"/>
        <v>9601</v>
      </c>
      <c r="N10" s="14">
        <f t="shared" si="3"/>
        <v>6292</v>
      </c>
      <c r="O10" s="12">
        <f t="shared" si="2"/>
        <v>191592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201680</v>
      </c>
      <c r="C12" s="14">
        <f>C13+C14+C15</f>
        <v>158045</v>
      </c>
      <c r="D12" s="14">
        <f>D13+D14+D15</f>
        <v>173687</v>
      </c>
      <c r="E12" s="14">
        <f>E13+E14+E15</f>
        <v>24357</v>
      </c>
      <c r="F12" s="14">
        <f aca="true" t="shared" si="4" ref="F12:N12">F13+F14+F15</f>
        <v>145781</v>
      </c>
      <c r="G12" s="14">
        <f t="shared" si="4"/>
        <v>224459</v>
      </c>
      <c r="H12" s="14">
        <f>H13+H14+H15</f>
        <v>153086</v>
      </c>
      <c r="I12" s="14">
        <f>I13+I14+I15</f>
        <v>44369</v>
      </c>
      <c r="J12" s="14">
        <f>J13+J14+J15</f>
        <v>186934</v>
      </c>
      <c r="K12" s="14">
        <f>K13+K14+K15</f>
        <v>130871</v>
      </c>
      <c r="L12" s="14">
        <f>L13+L14+L15</f>
        <v>153377</v>
      </c>
      <c r="M12" s="14">
        <f t="shared" si="4"/>
        <v>68278</v>
      </c>
      <c r="N12" s="14">
        <f t="shared" si="4"/>
        <v>43531</v>
      </c>
      <c r="O12" s="12">
        <f t="shared" si="2"/>
        <v>1708455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103698</v>
      </c>
      <c r="C13" s="14">
        <v>82022</v>
      </c>
      <c r="D13" s="14">
        <v>85990</v>
      </c>
      <c r="E13" s="14">
        <v>12431</v>
      </c>
      <c r="F13" s="14">
        <v>72054</v>
      </c>
      <c r="G13" s="14">
        <v>113038</v>
      </c>
      <c r="H13" s="14">
        <v>80737</v>
      </c>
      <c r="I13" s="14">
        <v>23588</v>
      </c>
      <c r="J13" s="14">
        <v>98468</v>
      </c>
      <c r="K13" s="14">
        <v>66776</v>
      </c>
      <c r="L13" s="14">
        <v>78261</v>
      </c>
      <c r="M13" s="14">
        <v>34394</v>
      </c>
      <c r="N13" s="14">
        <v>21097</v>
      </c>
      <c r="O13" s="12">
        <f t="shared" si="2"/>
        <v>872554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93095</v>
      </c>
      <c r="C14" s="14">
        <v>70050</v>
      </c>
      <c r="D14" s="14">
        <v>84441</v>
      </c>
      <c r="E14" s="14">
        <v>11148</v>
      </c>
      <c r="F14" s="14">
        <v>69078</v>
      </c>
      <c r="G14" s="14">
        <v>102949</v>
      </c>
      <c r="H14" s="14">
        <v>67496</v>
      </c>
      <c r="I14" s="14">
        <v>19372</v>
      </c>
      <c r="J14" s="14">
        <v>85254</v>
      </c>
      <c r="K14" s="14">
        <v>60412</v>
      </c>
      <c r="L14" s="14">
        <v>72204</v>
      </c>
      <c r="M14" s="14">
        <v>32067</v>
      </c>
      <c r="N14" s="14">
        <v>21502</v>
      </c>
      <c r="O14" s="12">
        <f t="shared" si="2"/>
        <v>789068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4887</v>
      </c>
      <c r="C15" s="14">
        <v>5973</v>
      </c>
      <c r="D15" s="14">
        <v>3256</v>
      </c>
      <c r="E15" s="14">
        <v>778</v>
      </c>
      <c r="F15" s="14">
        <v>4649</v>
      </c>
      <c r="G15" s="14">
        <v>8472</v>
      </c>
      <c r="H15" s="14">
        <v>4853</v>
      </c>
      <c r="I15" s="14">
        <v>1409</v>
      </c>
      <c r="J15" s="14">
        <v>3212</v>
      </c>
      <c r="K15" s="14">
        <v>3683</v>
      </c>
      <c r="L15" s="14">
        <v>2912</v>
      </c>
      <c r="M15" s="14">
        <v>1817</v>
      </c>
      <c r="N15" s="14">
        <v>932</v>
      </c>
      <c r="O15" s="12">
        <f t="shared" si="2"/>
        <v>46833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10485</v>
      </c>
      <c r="C16" s="14">
        <f>C17+C18+C19</f>
        <v>7902</v>
      </c>
      <c r="D16" s="14">
        <f>D17+D18+D19</f>
        <v>7703</v>
      </c>
      <c r="E16" s="14">
        <f>E17+E18+E19</f>
        <v>1123</v>
      </c>
      <c r="F16" s="14">
        <f aca="true" t="shared" si="5" ref="F16:N16">F17+F18+F19</f>
        <v>7414</v>
      </c>
      <c r="G16" s="14">
        <f t="shared" si="5"/>
        <v>12328</v>
      </c>
      <c r="H16" s="14">
        <f>H17+H18+H19</f>
        <v>7676</v>
      </c>
      <c r="I16" s="14">
        <f>I17+I18+I19</f>
        <v>2191</v>
      </c>
      <c r="J16" s="14">
        <f>J17+J18+J19</f>
        <v>10661</v>
      </c>
      <c r="K16" s="14">
        <f>K17+K18+K19</f>
        <v>6925</v>
      </c>
      <c r="L16" s="14">
        <f>L17+L18+L19</f>
        <v>8874</v>
      </c>
      <c r="M16" s="14">
        <f t="shared" si="5"/>
        <v>3386</v>
      </c>
      <c r="N16" s="14">
        <f t="shared" si="5"/>
        <v>1770</v>
      </c>
      <c r="O16" s="12">
        <f t="shared" si="2"/>
        <v>88438</v>
      </c>
    </row>
    <row r="17" spans="1:26" ht="18.75" customHeight="1">
      <c r="A17" s="15" t="s">
        <v>16</v>
      </c>
      <c r="B17" s="14">
        <v>10426</v>
      </c>
      <c r="C17" s="14">
        <v>7852</v>
      </c>
      <c r="D17" s="14">
        <v>7664</v>
      </c>
      <c r="E17" s="14">
        <v>1114</v>
      </c>
      <c r="F17" s="14">
        <v>7371</v>
      </c>
      <c r="G17" s="14">
        <v>12274</v>
      </c>
      <c r="H17" s="14">
        <v>7635</v>
      </c>
      <c r="I17" s="14">
        <v>2178</v>
      </c>
      <c r="J17" s="14">
        <v>10603</v>
      </c>
      <c r="K17" s="14">
        <v>6876</v>
      </c>
      <c r="L17" s="14">
        <v>8819</v>
      </c>
      <c r="M17" s="14">
        <v>3362</v>
      </c>
      <c r="N17" s="14">
        <v>1755</v>
      </c>
      <c r="O17" s="12">
        <f t="shared" si="2"/>
        <v>87929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41</v>
      </c>
      <c r="C18" s="14">
        <v>44</v>
      </c>
      <c r="D18" s="14">
        <v>29</v>
      </c>
      <c r="E18" s="14">
        <v>7</v>
      </c>
      <c r="F18" s="14">
        <v>36</v>
      </c>
      <c r="G18" s="14">
        <v>41</v>
      </c>
      <c r="H18" s="14">
        <v>33</v>
      </c>
      <c r="I18" s="14">
        <v>8</v>
      </c>
      <c r="J18" s="14">
        <v>40</v>
      </c>
      <c r="K18" s="14">
        <v>39</v>
      </c>
      <c r="L18" s="14">
        <v>53</v>
      </c>
      <c r="M18" s="14">
        <v>18</v>
      </c>
      <c r="N18" s="14">
        <v>12</v>
      </c>
      <c r="O18" s="12">
        <f t="shared" si="2"/>
        <v>401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18</v>
      </c>
      <c r="C19" s="14">
        <v>6</v>
      </c>
      <c r="D19" s="14">
        <v>10</v>
      </c>
      <c r="E19" s="14">
        <v>2</v>
      </c>
      <c r="F19" s="14">
        <v>7</v>
      </c>
      <c r="G19" s="14">
        <v>13</v>
      </c>
      <c r="H19" s="14">
        <v>8</v>
      </c>
      <c r="I19" s="14">
        <v>5</v>
      </c>
      <c r="J19" s="14">
        <v>18</v>
      </c>
      <c r="K19" s="14">
        <v>10</v>
      </c>
      <c r="L19" s="14">
        <v>2</v>
      </c>
      <c r="M19" s="14">
        <v>6</v>
      </c>
      <c r="N19" s="14">
        <v>3</v>
      </c>
      <c r="O19" s="12">
        <f t="shared" si="2"/>
        <v>108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150917</v>
      </c>
      <c r="C20" s="18">
        <f>C21+C22+C23</f>
        <v>96297</v>
      </c>
      <c r="D20" s="18">
        <f>D21+D22+D23</f>
        <v>83551</v>
      </c>
      <c r="E20" s="18">
        <f>E21+E22+E23</f>
        <v>13176</v>
      </c>
      <c r="F20" s="18">
        <f aca="true" t="shared" si="6" ref="F20:N20">F21+F22+F23</f>
        <v>79180</v>
      </c>
      <c r="G20" s="18">
        <f t="shared" si="6"/>
        <v>121238</v>
      </c>
      <c r="H20" s="18">
        <f>H21+H22+H23</f>
        <v>100746</v>
      </c>
      <c r="I20" s="18">
        <f>I21+I22+I23</f>
        <v>27669</v>
      </c>
      <c r="J20" s="18">
        <f>J21+J22+J23</f>
        <v>119727</v>
      </c>
      <c r="K20" s="18">
        <f>K21+K22+K23</f>
        <v>82530</v>
      </c>
      <c r="L20" s="18">
        <f>L21+L22+L23</f>
        <v>122546</v>
      </c>
      <c r="M20" s="18">
        <f t="shared" si="6"/>
        <v>45405</v>
      </c>
      <c r="N20" s="18">
        <f t="shared" si="6"/>
        <v>26681</v>
      </c>
      <c r="O20" s="12">
        <f aca="true" t="shared" si="7" ref="O20:O26">SUM(B20:N20)</f>
        <v>1069663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84503</v>
      </c>
      <c r="C21" s="14">
        <v>57533</v>
      </c>
      <c r="D21" s="14">
        <v>47851</v>
      </c>
      <c r="E21" s="14">
        <v>7901</v>
      </c>
      <c r="F21" s="14">
        <v>45396</v>
      </c>
      <c r="G21" s="14">
        <v>71223</v>
      </c>
      <c r="H21" s="14">
        <v>60397</v>
      </c>
      <c r="I21" s="14">
        <v>16642</v>
      </c>
      <c r="J21" s="14">
        <v>70640</v>
      </c>
      <c r="K21" s="14">
        <v>47850</v>
      </c>
      <c r="L21" s="14">
        <v>67979</v>
      </c>
      <c r="M21" s="14">
        <v>25708</v>
      </c>
      <c r="N21" s="14">
        <v>14724</v>
      </c>
      <c r="O21" s="12">
        <f t="shared" si="7"/>
        <v>618347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64053</v>
      </c>
      <c r="C22" s="14">
        <v>36649</v>
      </c>
      <c r="D22" s="14">
        <v>34566</v>
      </c>
      <c r="E22" s="14">
        <v>5003</v>
      </c>
      <c r="F22" s="14">
        <v>32119</v>
      </c>
      <c r="G22" s="14">
        <v>47163</v>
      </c>
      <c r="H22" s="14">
        <v>38650</v>
      </c>
      <c r="I22" s="14">
        <v>10571</v>
      </c>
      <c r="J22" s="14">
        <v>47443</v>
      </c>
      <c r="K22" s="14">
        <v>33243</v>
      </c>
      <c r="L22" s="14">
        <v>52910</v>
      </c>
      <c r="M22" s="14">
        <v>18892</v>
      </c>
      <c r="N22" s="14">
        <v>11576</v>
      </c>
      <c r="O22" s="12">
        <f t="shared" si="7"/>
        <v>432838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2361</v>
      </c>
      <c r="C23" s="14">
        <v>2115</v>
      </c>
      <c r="D23" s="14">
        <v>1134</v>
      </c>
      <c r="E23" s="14">
        <v>272</v>
      </c>
      <c r="F23" s="14">
        <v>1665</v>
      </c>
      <c r="G23" s="14">
        <v>2852</v>
      </c>
      <c r="H23" s="14">
        <v>1699</v>
      </c>
      <c r="I23" s="14">
        <v>456</v>
      </c>
      <c r="J23" s="14">
        <v>1644</v>
      </c>
      <c r="K23" s="14">
        <v>1437</v>
      </c>
      <c r="L23" s="14">
        <v>1657</v>
      </c>
      <c r="M23" s="14">
        <v>805</v>
      </c>
      <c r="N23" s="14">
        <v>381</v>
      </c>
      <c r="O23" s="12">
        <f t="shared" si="7"/>
        <v>18478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137144</v>
      </c>
      <c r="C24" s="14">
        <f>C25+C26</f>
        <v>107086</v>
      </c>
      <c r="D24" s="14">
        <f>D25+D26</f>
        <v>96213</v>
      </c>
      <c r="E24" s="14">
        <f>E25+E26</f>
        <v>17481</v>
      </c>
      <c r="F24" s="14">
        <f aca="true" t="shared" si="8" ref="F24:N24">F25+F26</f>
        <v>97303</v>
      </c>
      <c r="G24" s="14">
        <f t="shared" si="8"/>
        <v>142713</v>
      </c>
      <c r="H24" s="14">
        <f>H25+H26</f>
        <v>97062</v>
      </c>
      <c r="I24" s="14">
        <f>I25+I26</f>
        <v>26345</v>
      </c>
      <c r="J24" s="14">
        <f>J25+J26</f>
        <v>96323</v>
      </c>
      <c r="K24" s="14">
        <f>K25+K26</f>
        <v>79523</v>
      </c>
      <c r="L24" s="14">
        <f>L25+L26</f>
        <v>86100</v>
      </c>
      <c r="M24" s="14">
        <f t="shared" si="8"/>
        <v>27868</v>
      </c>
      <c r="N24" s="14">
        <f t="shared" si="8"/>
        <v>16498</v>
      </c>
      <c r="O24" s="12">
        <f t="shared" si="7"/>
        <v>1027659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76984</v>
      </c>
      <c r="C25" s="14">
        <v>66193</v>
      </c>
      <c r="D25" s="14">
        <v>59990</v>
      </c>
      <c r="E25" s="14">
        <v>11790</v>
      </c>
      <c r="F25" s="14">
        <v>60599</v>
      </c>
      <c r="G25" s="14">
        <v>94325</v>
      </c>
      <c r="H25" s="14">
        <v>65506</v>
      </c>
      <c r="I25" s="14">
        <v>18606</v>
      </c>
      <c r="J25" s="14">
        <v>57054</v>
      </c>
      <c r="K25" s="14">
        <v>50754</v>
      </c>
      <c r="L25" s="14">
        <v>50869</v>
      </c>
      <c r="M25" s="14">
        <v>16734</v>
      </c>
      <c r="N25" s="14">
        <v>8981</v>
      </c>
      <c r="O25" s="12">
        <f t="shared" si="7"/>
        <v>638385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60160</v>
      </c>
      <c r="C26" s="14">
        <v>40893</v>
      </c>
      <c r="D26" s="14">
        <v>36223</v>
      </c>
      <c r="E26" s="14">
        <v>5691</v>
      </c>
      <c r="F26" s="14">
        <v>36704</v>
      </c>
      <c r="G26" s="14">
        <v>48388</v>
      </c>
      <c r="H26" s="14">
        <v>31556</v>
      </c>
      <c r="I26" s="14">
        <v>7739</v>
      </c>
      <c r="J26" s="14">
        <v>39269</v>
      </c>
      <c r="K26" s="14">
        <v>28769</v>
      </c>
      <c r="L26" s="14">
        <v>35231</v>
      </c>
      <c r="M26" s="14">
        <v>11134</v>
      </c>
      <c r="N26" s="14">
        <v>7517</v>
      </c>
      <c r="O26" s="12">
        <f t="shared" si="7"/>
        <v>389274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1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46</v>
      </c>
      <c r="B32" s="55">
        <f>B33*B34</f>
        <v>3257.0800000000004</v>
      </c>
      <c r="C32" s="55">
        <f aca="true" t="shared" si="10" ref="C32:N32">C33*C34</f>
        <v>2392.52</v>
      </c>
      <c r="D32" s="55">
        <f t="shared" si="10"/>
        <v>2161.4</v>
      </c>
      <c r="E32" s="55">
        <f t="shared" si="10"/>
        <v>646.2800000000001</v>
      </c>
      <c r="F32" s="55">
        <f t="shared" si="10"/>
        <v>2161.4</v>
      </c>
      <c r="G32" s="55">
        <f t="shared" si="10"/>
        <v>2662.1600000000003</v>
      </c>
      <c r="H32" s="55">
        <f t="shared" si="10"/>
        <v>2242.7200000000003</v>
      </c>
      <c r="I32" s="55">
        <f t="shared" si="10"/>
        <v>654.84</v>
      </c>
      <c r="J32" s="55">
        <f>J33*J34</f>
        <v>2546.6000000000004</v>
      </c>
      <c r="K32" s="55">
        <f>K33*K34</f>
        <v>2118.6</v>
      </c>
      <c r="L32" s="55">
        <f>L33*L34</f>
        <v>2602.2400000000002</v>
      </c>
      <c r="M32" s="55">
        <f t="shared" si="10"/>
        <v>1271.16</v>
      </c>
      <c r="N32" s="55">
        <f t="shared" si="10"/>
        <v>719.0400000000001</v>
      </c>
      <c r="O32" s="25">
        <f>SUM(B32:N32)</f>
        <v>25436.04</v>
      </c>
    </row>
    <row r="33" spans="1:26" ht="18.75" customHeight="1">
      <c r="A33" s="51" t="s">
        <v>47</v>
      </c>
      <c r="B33" s="57">
        <v>761</v>
      </c>
      <c r="C33" s="57">
        <v>559</v>
      </c>
      <c r="D33" s="57">
        <v>505</v>
      </c>
      <c r="E33" s="57">
        <v>151</v>
      </c>
      <c r="F33" s="57">
        <v>505</v>
      </c>
      <c r="G33" s="57">
        <v>622</v>
      </c>
      <c r="H33" s="57">
        <v>524</v>
      </c>
      <c r="I33" s="57">
        <v>153</v>
      </c>
      <c r="J33" s="57">
        <v>595</v>
      </c>
      <c r="K33" s="57">
        <v>495</v>
      </c>
      <c r="L33" s="57">
        <v>608</v>
      </c>
      <c r="M33" s="57">
        <v>297</v>
      </c>
      <c r="N33" s="57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48</v>
      </c>
      <c r="B34" s="53">
        <v>4.28</v>
      </c>
      <c r="C34" s="53">
        <v>4.28</v>
      </c>
      <c r="D34" s="53">
        <v>4.28</v>
      </c>
      <c r="E34" s="53">
        <v>4.28</v>
      </c>
      <c r="F34" s="53">
        <v>4.28</v>
      </c>
      <c r="G34" s="53">
        <v>4.28</v>
      </c>
      <c r="H34" s="53">
        <v>4.28</v>
      </c>
      <c r="I34" s="53">
        <v>4.28</v>
      </c>
      <c r="J34" s="53">
        <v>4.28</v>
      </c>
      <c r="K34" s="53">
        <v>4.28</v>
      </c>
      <c r="L34" s="53">
        <v>4.28</v>
      </c>
      <c r="M34" s="53">
        <v>4.28</v>
      </c>
      <c r="N34" s="53">
        <v>4.28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49</v>
      </c>
      <c r="B36" s="59">
        <f>B37+B38+B39+B40</f>
        <v>1101017.9770549403</v>
      </c>
      <c r="C36" s="59">
        <f aca="true" t="shared" si="11" ref="C36:N36">C37+C38+C39+C40</f>
        <v>869462.7187960001</v>
      </c>
      <c r="D36" s="59">
        <f t="shared" si="11"/>
        <v>712315.6322895</v>
      </c>
      <c r="E36" s="59">
        <f t="shared" si="11"/>
        <v>162032.17681439998</v>
      </c>
      <c r="F36" s="59">
        <f t="shared" si="11"/>
        <v>751897.0942166499</v>
      </c>
      <c r="G36" s="59">
        <f t="shared" si="11"/>
        <v>911803.6596</v>
      </c>
      <c r="H36" s="59">
        <f t="shared" si="11"/>
        <v>801020.1405999999</v>
      </c>
      <c r="I36" s="59">
        <f>I37+I38+I39+I40</f>
        <v>229632.196973</v>
      </c>
      <c r="J36" s="59">
        <f>J37+J38+J39+J40</f>
        <v>882173.8465414</v>
      </c>
      <c r="K36" s="59">
        <f>K37+K38+K39+K40</f>
        <v>768955.3264083999</v>
      </c>
      <c r="L36" s="59">
        <f>L37+L38+L39+L40</f>
        <v>893182.09050208</v>
      </c>
      <c r="M36" s="59">
        <f t="shared" si="11"/>
        <v>450862.83292933996</v>
      </c>
      <c r="N36" s="59">
        <f t="shared" si="11"/>
        <v>238310.41208832</v>
      </c>
      <c r="O36" s="59">
        <f>O37+O38+O39+O40</f>
        <v>8772666.10481403</v>
      </c>
    </row>
    <row r="37" spans="1:15" ht="18.75" customHeight="1">
      <c r="A37" s="56" t="s">
        <v>50</v>
      </c>
      <c r="B37" s="53">
        <f aca="true" t="shared" si="12" ref="B37:N37">B29*B7</f>
        <v>1096340.5047000002</v>
      </c>
      <c r="C37" s="53">
        <f t="shared" si="12"/>
        <v>865355.7088</v>
      </c>
      <c r="D37" s="53">
        <f t="shared" si="12"/>
        <v>702050.878</v>
      </c>
      <c r="E37" s="53">
        <f t="shared" si="12"/>
        <v>161752.9998</v>
      </c>
      <c r="F37" s="53">
        <f t="shared" si="12"/>
        <v>749086.7768999999</v>
      </c>
      <c r="G37" s="53">
        <f t="shared" si="12"/>
        <v>907725.2373</v>
      </c>
      <c r="H37" s="53">
        <f t="shared" si="12"/>
        <v>797405.5242</v>
      </c>
      <c r="I37" s="53">
        <f>I29*I7</f>
        <v>229578.57950000002</v>
      </c>
      <c r="J37" s="53">
        <f>J29*J7</f>
        <v>877413.342</v>
      </c>
      <c r="K37" s="53">
        <f>K29*K7</f>
        <v>765349.4232</v>
      </c>
      <c r="L37" s="53">
        <f>L29*L7</f>
        <v>888925.6866</v>
      </c>
      <c r="M37" s="53">
        <f t="shared" si="12"/>
        <v>448392.007</v>
      </c>
      <c r="N37" s="53">
        <f t="shared" si="12"/>
        <v>238285.2396</v>
      </c>
      <c r="O37" s="55">
        <f>SUM(B37:N37)</f>
        <v>8727661.9076</v>
      </c>
    </row>
    <row r="38" spans="1:15" ht="18.75" customHeight="1">
      <c r="A38" s="56" t="s">
        <v>51</v>
      </c>
      <c r="B38" s="53">
        <f aca="true" t="shared" si="13" ref="B38:N38">B30*B7</f>
        <v>-3238.12764506</v>
      </c>
      <c r="C38" s="53">
        <f t="shared" si="13"/>
        <v>-2308.310004</v>
      </c>
      <c r="D38" s="53">
        <f t="shared" si="13"/>
        <v>-2085.6157104999998</v>
      </c>
      <c r="E38" s="53">
        <f t="shared" si="13"/>
        <v>-367.1029856</v>
      </c>
      <c r="F38" s="53">
        <f t="shared" si="13"/>
        <v>-2183.40268335</v>
      </c>
      <c r="G38" s="53">
        <f t="shared" si="13"/>
        <v>-2676.1077</v>
      </c>
      <c r="H38" s="53">
        <f t="shared" si="13"/>
        <v>-2135.8736</v>
      </c>
      <c r="I38" s="53">
        <f>I30*I7</f>
        <v>-601.222527</v>
      </c>
      <c r="J38" s="53">
        <f>J30*J7</f>
        <v>-2429.8454586</v>
      </c>
      <c r="K38" s="53">
        <f>K30*K7</f>
        <v>-2020.3967916000001</v>
      </c>
      <c r="L38" s="53">
        <f>L30*L7</f>
        <v>-2404.98609792</v>
      </c>
      <c r="M38" s="53">
        <f t="shared" si="13"/>
        <v>-1138.72407066</v>
      </c>
      <c r="N38" s="53">
        <f t="shared" si="13"/>
        <v>-693.86751168</v>
      </c>
      <c r="O38" s="25">
        <f>SUM(B38:N38)</f>
        <v>-24283.582785969997</v>
      </c>
    </row>
    <row r="39" spans="1:15" ht="18.75" customHeight="1">
      <c r="A39" s="56" t="s">
        <v>52</v>
      </c>
      <c r="B39" s="53">
        <f aca="true" t="shared" si="14" ref="B39:N39">B32</f>
        <v>3257.0800000000004</v>
      </c>
      <c r="C39" s="53">
        <f t="shared" si="14"/>
        <v>2392.52</v>
      </c>
      <c r="D39" s="53">
        <f t="shared" si="14"/>
        <v>2161.4</v>
      </c>
      <c r="E39" s="53">
        <f t="shared" si="14"/>
        <v>646.2800000000001</v>
      </c>
      <c r="F39" s="53">
        <f t="shared" si="14"/>
        <v>2161.4</v>
      </c>
      <c r="G39" s="53">
        <f t="shared" si="14"/>
        <v>2662.1600000000003</v>
      </c>
      <c r="H39" s="53">
        <f t="shared" si="14"/>
        <v>2242.7200000000003</v>
      </c>
      <c r="I39" s="53">
        <f>I32</f>
        <v>654.84</v>
      </c>
      <c r="J39" s="53">
        <f>J32</f>
        <v>2546.6000000000004</v>
      </c>
      <c r="K39" s="53">
        <f>K32</f>
        <v>2118.6</v>
      </c>
      <c r="L39" s="53">
        <f>L32</f>
        <v>2602.2400000000002</v>
      </c>
      <c r="M39" s="53">
        <f t="shared" si="14"/>
        <v>1271.16</v>
      </c>
      <c r="N39" s="53">
        <f t="shared" si="14"/>
        <v>719.0400000000001</v>
      </c>
      <c r="O39" s="55">
        <f>SUM(B39:N39)</f>
        <v>25436.04</v>
      </c>
    </row>
    <row r="40" spans="1:26" ht="18.75" customHeight="1">
      <c r="A40" s="2" t="s">
        <v>53</v>
      </c>
      <c r="B40" s="53">
        <v>4658.52</v>
      </c>
      <c r="C40" s="53">
        <v>4022.8</v>
      </c>
      <c r="D40" s="53">
        <v>10188.97</v>
      </c>
      <c r="E40" s="53">
        <v>0</v>
      </c>
      <c r="F40" s="53">
        <v>2832.32</v>
      </c>
      <c r="G40" s="53">
        <v>4092.37</v>
      </c>
      <c r="H40" s="53">
        <v>3507.77</v>
      </c>
      <c r="I40" s="53">
        <v>0</v>
      </c>
      <c r="J40" s="53">
        <v>4643.75</v>
      </c>
      <c r="K40" s="53">
        <v>3507.7</v>
      </c>
      <c r="L40" s="53">
        <v>4059.15</v>
      </c>
      <c r="M40" s="53">
        <v>2338.39</v>
      </c>
      <c r="N40" s="53">
        <v>0</v>
      </c>
      <c r="O40" s="55">
        <f>SUM(B40:N40)</f>
        <v>43851.74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6" ht="18.75" customHeight="1">
      <c r="A42" s="2" t="s">
        <v>54</v>
      </c>
      <c r="B42" s="25">
        <f>+B43+B46+B58+B59</f>
        <v>-63759.869999999995</v>
      </c>
      <c r="C42" s="25">
        <f aca="true" t="shared" si="15" ref="C42:P42">+C43+C46+C58+C59</f>
        <v>145775.17</v>
      </c>
      <c r="D42" s="25">
        <f t="shared" si="15"/>
        <v>-94881.32999999999</v>
      </c>
      <c r="E42" s="25">
        <f t="shared" si="15"/>
        <v>26835.730000000003</v>
      </c>
      <c r="F42" s="25">
        <f t="shared" si="15"/>
        <v>-56050.060000000005</v>
      </c>
      <c r="G42" s="25">
        <f t="shared" si="15"/>
        <v>-73160.62</v>
      </c>
      <c r="H42" s="25">
        <f t="shared" si="15"/>
        <v>-85863.42000000001</v>
      </c>
      <c r="I42" s="25">
        <f>+I43+I46+I58+I59</f>
        <v>-580.3799999999974</v>
      </c>
      <c r="J42" s="25">
        <f>+J43+J46+J58+J59</f>
        <v>-41011.15999999999</v>
      </c>
      <c r="K42" s="25">
        <f>+K43+K46+K58+K59</f>
        <v>74670.59999999999</v>
      </c>
      <c r="L42" s="25">
        <f>+L43+L46+L58+L59</f>
        <v>75060.44</v>
      </c>
      <c r="M42" s="25">
        <f t="shared" si="15"/>
        <v>101048.67</v>
      </c>
      <c r="N42" s="25">
        <f t="shared" si="15"/>
        <v>-7438.82</v>
      </c>
      <c r="O42" s="25">
        <f t="shared" si="15"/>
        <v>644.9499999999534</v>
      </c>
      <c r="P42"/>
    </row>
    <row r="43" spans="1:15" ht="18.75" customHeight="1">
      <c r="A43" s="17" t="s">
        <v>55</v>
      </c>
      <c r="B43" s="26">
        <f>B44+B45</f>
        <v>-90052</v>
      </c>
      <c r="C43" s="26">
        <f>C44+C45</f>
        <v>-95768</v>
      </c>
      <c r="D43" s="26">
        <f>D44+D45</f>
        <v>-58544</v>
      </c>
      <c r="E43" s="26">
        <f>E44+E45</f>
        <v>-9216</v>
      </c>
      <c r="F43" s="26">
        <f aca="true" t="shared" si="16" ref="F43:N43">F44+F45</f>
        <v>-54940</v>
      </c>
      <c r="G43" s="26">
        <f t="shared" si="16"/>
        <v>-95956</v>
      </c>
      <c r="H43" s="26">
        <f t="shared" si="16"/>
        <v>-91344</v>
      </c>
      <c r="I43" s="26">
        <f>I44+I45</f>
        <v>-27164</v>
      </c>
      <c r="J43" s="26">
        <f>J44+J45</f>
        <v>-54112</v>
      </c>
      <c r="K43" s="26">
        <f>K44+K45</f>
        <v>-70156</v>
      </c>
      <c r="L43" s="26">
        <f>L44+L45</f>
        <v>-55544</v>
      </c>
      <c r="M43" s="26">
        <f t="shared" si="16"/>
        <v>-38404</v>
      </c>
      <c r="N43" s="26">
        <f t="shared" si="16"/>
        <v>-25168</v>
      </c>
      <c r="O43" s="25">
        <f aca="true" t="shared" si="17" ref="O42:O59">SUM(B43:N43)</f>
        <v>-766368</v>
      </c>
    </row>
    <row r="44" spans="1:26" ht="18.75" customHeight="1">
      <c r="A44" s="13" t="s">
        <v>56</v>
      </c>
      <c r="B44" s="20">
        <f>ROUND(-B9*$D$3,2)</f>
        <v>-90052</v>
      </c>
      <c r="C44" s="20">
        <f>ROUND(-C9*$D$3,2)</f>
        <v>-95768</v>
      </c>
      <c r="D44" s="20">
        <f>ROUND(-D9*$D$3,2)</f>
        <v>-58544</v>
      </c>
      <c r="E44" s="20">
        <f>ROUND(-E9*$D$3,2)</f>
        <v>-9216</v>
      </c>
      <c r="F44" s="20">
        <f aca="true" t="shared" si="18" ref="F44:N44">ROUND(-F9*$D$3,2)</f>
        <v>-54940</v>
      </c>
      <c r="G44" s="20">
        <f t="shared" si="18"/>
        <v>-95956</v>
      </c>
      <c r="H44" s="20">
        <f t="shared" si="18"/>
        <v>-91344</v>
      </c>
      <c r="I44" s="20">
        <f>ROUND(-I9*$D$3,2)</f>
        <v>-27164</v>
      </c>
      <c r="J44" s="20">
        <f>ROUND(-J9*$D$3,2)</f>
        <v>-54112</v>
      </c>
      <c r="K44" s="20">
        <f>ROUND(-K9*$D$3,2)</f>
        <v>-70156</v>
      </c>
      <c r="L44" s="20">
        <f>ROUND(-L9*$D$3,2)</f>
        <v>-55544</v>
      </c>
      <c r="M44" s="20">
        <f t="shared" si="18"/>
        <v>-38404</v>
      </c>
      <c r="N44" s="20">
        <f t="shared" si="18"/>
        <v>-25168</v>
      </c>
      <c r="O44" s="45">
        <f t="shared" si="17"/>
        <v>-766368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5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-71284.91</v>
      </c>
      <c r="C46" s="26">
        <f aca="true" t="shared" si="20" ref="C46:O46">SUM(C47:C57)</f>
        <v>-53669.52</v>
      </c>
      <c r="D46" s="26">
        <f t="shared" si="20"/>
        <v>-49413.24</v>
      </c>
      <c r="E46" s="26">
        <f t="shared" si="20"/>
        <v>-11755.67</v>
      </c>
      <c r="F46" s="26">
        <f t="shared" si="20"/>
        <v>-50485.57</v>
      </c>
      <c r="G46" s="26">
        <f t="shared" si="20"/>
        <v>-60102.53</v>
      </c>
      <c r="H46" s="26">
        <f t="shared" si="20"/>
        <v>-50880.54</v>
      </c>
      <c r="I46" s="26">
        <f t="shared" si="20"/>
        <v>-17018.989999999998</v>
      </c>
      <c r="J46" s="26">
        <f t="shared" si="20"/>
        <v>-60338.89</v>
      </c>
      <c r="K46" s="26">
        <f t="shared" si="20"/>
        <v>-50496.64</v>
      </c>
      <c r="L46" s="26">
        <f t="shared" si="20"/>
        <v>-61103.75</v>
      </c>
      <c r="M46" s="26">
        <f t="shared" si="20"/>
        <v>-28188.64</v>
      </c>
      <c r="N46" s="26">
        <f t="shared" si="20"/>
        <v>-15445.05</v>
      </c>
      <c r="O46" s="26">
        <f t="shared" si="20"/>
        <v>-580183.9400000001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-1000</v>
      </c>
      <c r="F49" s="24">
        <v>-1500</v>
      </c>
      <c r="G49" s="24">
        <v>-500</v>
      </c>
      <c r="H49" s="24">
        <v>-500</v>
      </c>
      <c r="I49" s="24">
        <v>-2000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107</v>
      </c>
      <c r="B54" s="24">
        <v>-71284.91</v>
      </c>
      <c r="C54" s="24">
        <v>-53669.52</v>
      </c>
      <c r="D54" s="24">
        <v>-48913.24</v>
      </c>
      <c r="E54" s="24">
        <v>-10755.67</v>
      </c>
      <c r="F54" s="24">
        <v>-48985.57</v>
      </c>
      <c r="G54" s="24">
        <v>-59602.53</v>
      </c>
      <c r="H54" s="24">
        <v>-50380.54</v>
      </c>
      <c r="I54" s="24">
        <v>-15018.99</v>
      </c>
      <c r="J54" s="24">
        <v>-60338.89</v>
      </c>
      <c r="K54" s="24">
        <v>-50496.64</v>
      </c>
      <c r="L54" s="24">
        <v>-61103.75</v>
      </c>
      <c r="M54" s="24">
        <v>-28188.64</v>
      </c>
      <c r="N54" s="24">
        <v>-15445.05</v>
      </c>
      <c r="O54" s="24">
        <f t="shared" si="17"/>
        <v>-574183.9400000001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100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101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102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108</v>
      </c>
      <c r="B58" s="27">
        <v>97577.04000000001</v>
      </c>
      <c r="C58" s="27">
        <v>295212.69</v>
      </c>
      <c r="D58" s="27">
        <v>13075.91</v>
      </c>
      <c r="E58" s="27">
        <v>47807.4</v>
      </c>
      <c r="F58" s="27">
        <v>49375.51</v>
      </c>
      <c r="G58" s="27">
        <v>82897.91</v>
      </c>
      <c r="H58" s="27">
        <v>56361.12</v>
      </c>
      <c r="I58" s="27">
        <v>43602.61</v>
      </c>
      <c r="J58" s="27">
        <v>73439.73000000001</v>
      </c>
      <c r="K58" s="27">
        <v>195323.24</v>
      </c>
      <c r="L58" s="27">
        <v>191708.19</v>
      </c>
      <c r="M58" s="27">
        <v>167641.31</v>
      </c>
      <c r="N58" s="27">
        <v>33174.23</v>
      </c>
      <c r="O58" s="24">
        <f>(SUM(B58:N58))</f>
        <v>1347196.89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15.75">
      <c r="A61" s="2" t="s">
        <v>67</v>
      </c>
      <c r="B61" s="29">
        <f aca="true" t="shared" si="21" ref="B61:N61">+B36+B42</f>
        <v>1037258.1070549403</v>
      </c>
      <c r="C61" s="29">
        <f t="shared" si="21"/>
        <v>1015237.8887960002</v>
      </c>
      <c r="D61" s="29">
        <f t="shared" si="21"/>
        <v>617434.3022895</v>
      </c>
      <c r="E61" s="29">
        <f t="shared" si="21"/>
        <v>188867.9068144</v>
      </c>
      <c r="F61" s="29">
        <f t="shared" si="21"/>
        <v>695847.0342166498</v>
      </c>
      <c r="G61" s="29">
        <f t="shared" si="21"/>
        <v>838643.0396</v>
      </c>
      <c r="H61" s="29">
        <f t="shared" si="21"/>
        <v>715156.7205999999</v>
      </c>
      <c r="I61" s="29">
        <f t="shared" si="21"/>
        <v>229051.816973</v>
      </c>
      <c r="J61" s="29">
        <f>+J36+J42</f>
        <v>841162.6865413999</v>
      </c>
      <c r="K61" s="29">
        <f>+K36+K42</f>
        <v>843625.9264083998</v>
      </c>
      <c r="L61" s="29">
        <f>+L36+L42</f>
        <v>968242.53050208</v>
      </c>
      <c r="M61" s="29">
        <f t="shared" si="21"/>
        <v>551911.50292934</v>
      </c>
      <c r="N61" s="29">
        <f t="shared" si="21"/>
        <v>230871.59208832</v>
      </c>
      <c r="O61" s="29">
        <f>SUM(B61:N61)</f>
        <v>8773311.05481403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7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1037258.11</v>
      </c>
      <c r="C64" s="36">
        <f aca="true" t="shared" si="22" ref="C64:N64">SUM(C65:C78)</f>
        <v>1015237.89</v>
      </c>
      <c r="D64" s="36">
        <f t="shared" si="22"/>
        <v>617434.3</v>
      </c>
      <c r="E64" s="36">
        <f t="shared" si="22"/>
        <v>188867.91</v>
      </c>
      <c r="F64" s="36">
        <f t="shared" si="22"/>
        <v>695847.04</v>
      </c>
      <c r="G64" s="36">
        <f t="shared" si="22"/>
        <v>838643.04</v>
      </c>
      <c r="H64" s="36">
        <f t="shared" si="22"/>
        <v>715156.72</v>
      </c>
      <c r="I64" s="36">
        <f t="shared" si="22"/>
        <v>229051.82</v>
      </c>
      <c r="J64" s="36">
        <f t="shared" si="22"/>
        <v>841162.68</v>
      </c>
      <c r="K64" s="36">
        <f t="shared" si="22"/>
        <v>843625.92</v>
      </c>
      <c r="L64" s="36">
        <f t="shared" si="22"/>
        <v>968242.53</v>
      </c>
      <c r="M64" s="36">
        <f t="shared" si="22"/>
        <v>551911.51</v>
      </c>
      <c r="N64" s="36">
        <f t="shared" si="22"/>
        <v>230871.59</v>
      </c>
      <c r="O64" s="29">
        <f>SUM(O65:O78)</f>
        <v>8773311.06</v>
      </c>
    </row>
    <row r="65" spans="1:22" ht="18.75" customHeight="1">
      <c r="A65" s="17" t="s">
        <v>69</v>
      </c>
      <c r="B65" s="36">
        <v>190300.58</v>
      </c>
      <c r="C65" s="36">
        <v>284298.72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474599.29999999993</v>
      </c>
      <c r="P65"/>
      <c r="R65" s="76"/>
      <c r="S65" s="76"/>
      <c r="T65" s="76"/>
      <c r="U65" s="76"/>
      <c r="V65" s="76"/>
    </row>
    <row r="66" spans="1:22" ht="18.75" customHeight="1">
      <c r="A66" s="17" t="s">
        <v>70</v>
      </c>
      <c r="B66" s="36">
        <v>846957.53</v>
      </c>
      <c r="C66" s="36">
        <v>730939.17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1577896.7000000002</v>
      </c>
      <c r="P66"/>
      <c r="R66" s="76"/>
      <c r="S66" s="76"/>
      <c r="T66" s="76"/>
      <c r="U66" s="76"/>
      <c r="V66" s="76"/>
    </row>
    <row r="67" spans="1:22" ht="18.75" customHeight="1">
      <c r="A67" s="17" t="s">
        <v>71</v>
      </c>
      <c r="B67" s="35">
        <v>0</v>
      </c>
      <c r="C67" s="35">
        <v>0</v>
      </c>
      <c r="D67" s="26">
        <v>617434.3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617434.3</v>
      </c>
      <c r="Q67"/>
      <c r="R67" s="76"/>
      <c r="S67" s="76"/>
      <c r="T67" s="76"/>
      <c r="U67" s="76"/>
      <c r="V67" s="76"/>
    </row>
    <row r="68" spans="1:22" ht="18.75" customHeight="1">
      <c r="A68" s="17" t="s">
        <v>72</v>
      </c>
      <c r="B68" s="35">
        <v>0</v>
      </c>
      <c r="C68" s="35">
        <v>0</v>
      </c>
      <c r="D68" s="35">
        <v>0</v>
      </c>
      <c r="E68" s="26">
        <v>188867.91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188867.91</v>
      </c>
      <c r="R68" s="76"/>
      <c r="S68" s="76"/>
      <c r="T68" s="76"/>
      <c r="U68" s="76"/>
      <c r="V68" s="76"/>
    </row>
    <row r="69" spans="1:22" ht="18.75" customHeight="1">
      <c r="A69" s="17" t="s">
        <v>73</v>
      </c>
      <c r="B69" s="35">
        <v>0</v>
      </c>
      <c r="C69" s="35">
        <v>0</v>
      </c>
      <c r="D69" s="35">
        <v>0</v>
      </c>
      <c r="E69" s="35">
        <v>0</v>
      </c>
      <c r="F69" s="26">
        <v>695847.04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695847.04</v>
      </c>
      <c r="R69" s="76"/>
      <c r="S69" s="76"/>
      <c r="T69" s="76"/>
      <c r="U69" s="76"/>
      <c r="V69" s="76"/>
    </row>
    <row r="70" spans="1:22" ht="18.75" customHeight="1">
      <c r="A70" s="17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838643.04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838643.04</v>
      </c>
      <c r="R70" s="76"/>
      <c r="S70" s="76"/>
      <c r="T70" s="77"/>
      <c r="U70" s="76"/>
      <c r="V70" s="76"/>
    </row>
    <row r="71" spans="1:22" ht="18.75" customHeight="1">
      <c r="A71" s="17" t="s">
        <v>99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715156.72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715156.72</v>
      </c>
      <c r="R71" s="76"/>
      <c r="S71" s="76"/>
      <c r="T71" s="76"/>
      <c r="U71" s="76"/>
      <c r="V71" s="76"/>
    </row>
    <row r="72" spans="1:22" ht="18.75" customHeight="1">
      <c r="A72" s="17" t="s">
        <v>75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229051.82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229051.82</v>
      </c>
      <c r="R72" s="76"/>
      <c r="S72" s="76"/>
      <c r="T72" s="76"/>
      <c r="U72" s="76"/>
      <c r="V72" s="76"/>
    </row>
    <row r="73" spans="1:22" ht="18.75" customHeight="1">
      <c r="A73" s="17" t="s">
        <v>76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841162.68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841162.68</v>
      </c>
      <c r="R73" s="76"/>
      <c r="S73" s="76"/>
      <c r="T73" s="76"/>
      <c r="U73" s="76"/>
      <c r="V73" s="77"/>
    </row>
    <row r="74" spans="1:23" ht="18.75" customHeight="1">
      <c r="A74" s="17" t="s">
        <v>77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843625.92</v>
      </c>
      <c r="L74" s="35">
        <v>0</v>
      </c>
      <c r="M74" s="35">
        <v>0</v>
      </c>
      <c r="N74" s="35">
        <v>0</v>
      </c>
      <c r="O74" s="29">
        <f t="shared" si="23"/>
        <v>843625.92</v>
      </c>
      <c r="R74" s="76"/>
      <c r="S74" s="76"/>
      <c r="T74" s="76"/>
      <c r="U74" s="76"/>
      <c r="V74" s="76"/>
      <c r="W74"/>
    </row>
    <row r="75" spans="1:24" ht="18.75" customHeight="1">
      <c r="A75" s="17" t="s">
        <v>78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968242.53</v>
      </c>
      <c r="M75" s="35">
        <v>0</v>
      </c>
      <c r="N75" s="60">
        <v>0</v>
      </c>
      <c r="O75" s="26">
        <f t="shared" si="23"/>
        <v>968242.53</v>
      </c>
      <c r="R75" s="76"/>
      <c r="S75" s="76"/>
      <c r="T75" s="76"/>
      <c r="U75" s="76"/>
      <c r="V75" s="76"/>
      <c r="X75"/>
    </row>
    <row r="76" spans="1:25" ht="18.75" customHeight="1">
      <c r="A76" s="17" t="s">
        <v>79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551911.51</v>
      </c>
      <c r="N76" s="35">
        <v>0</v>
      </c>
      <c r="O76" s="29">
        <f t="shared" si="23"/>
        <v>551911.51</v>
      </c>
      <c r="R76" s="76"/>
      <c r="S76" s="76"/>
      <c r="T76" s="76"/>
      <c r="U76" s="76"/>
      <c r="V76" s="76"/>
      <c r="Y76"/>
    </row>
    <row r="77" spans="1:26" ht="18.75" customHeight="1">
      <c r="A77" s="17" t="s">
        <v>80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230871.59</v>
      </c>
      <c r="O77" s="26">
        <f t="shared" si="23"/>
        <v>230871.59</v>
      </c>
      <c r="P77"/>
      <c r="R77" s="76"/>
      <c r="S77" s="76"/>
      <c r="T77" s="76"/>
      <c r="U77" s="76"/>
      <c r="V77" s="76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 s="76"/>
      <c r="S78" s="76"/>
      <c r="T78" s="77"/>
      <c r="U78" s="76"/>
      <c r="V78" s="77"/>
      <c r="W78"/>
      <c r="X78"/>
      <c r="Y78"/>
      <c r="Z78"/>
    </row>
    <row r="79" spans="1:22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R79" s="76"/>
      <c r="S79" s="76"/>
      <c r="T79" s="76"/>
      <c r="U79" s="76"/>
      <c r="V79" s="76"/>
    </row>
    <row r="80" spans="1:22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  <c r="R80" s="76"/>
      <c r="S80" s="76"/>
      <c r="T80" s="76"/>
      <c r="U80" s="76"/>
      <c r="V80" s="76"/>
    </row>
    <row r="81" spans="1:15" ht="18.75" customHeight="1">
      <c r="A81" s="2" t="s">
        <v>109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81</v>
      </c>
      <c r="B82" s="43">
        <v>2.3382423707176425</v>
      </c>
      <c r="C82" s="43">
        <v>2.5003569847608826</v>
      </c>
      <c r="D82" s="43">
        <v>0</v>
      </c>
      <c r="E82" s="43">
        <v>0</v>
      </c>
      <c r="F82" s="35">
        <v>0</v>
      </c>
      <c r="G82" s="35">
        <v>0</v>
      </c>
      <c r="H82" s="43">
        <v>0</v>
      </c>
      <c r="I82" s="43">
        <v>0</v>
      </c>
      <c r="J82" s="43">
        <v>0</v>
      </c>
      <c r="K82" s="43">
        <v>0</v>
      </c>
      <c r="L82" s="35">
        <v>0</v>
      </c>
      <c r="M82" s="43">
        <v>0</v>
      </c>
      <c r="N82" s="43">
        <v>0</v>
      </c>
      <c r="O82" s="29"/>
      <c r="P82"/>
    </row>
    <row r="83" spans="1:16" ht="18.75" customHeight="1">
      <c r="A83" s="17" t="s">
        <v>82</v>
      </c>
      <c r="B83" s="43">
        <v>2.0466489728438058</v>
      </c>
      <c r="C83" s="43">
        <v>2.097498321998565</v>
      </c>
      <c r="D83" s="43">
        <v>0</v>
      </c>
      <c r="E83" s="43">
        <v>0</v>
      </c>
      <c r="F83" s="35">
        <v>0</v>
      </c>
      <c r="G83" s="35">
        <v>0</v>
      </c>
      <c r="H83" s="43">
        <v>0</v>
      </c>
      <c r="I83" s="43">
        <v>0</v>
      </c>
      <c r="J83" s="43">
        <v>0</v>
      </c>
      <c r="K83" s="43">
        <v>0</v>
      </c>
      <c r="L83" s="35">
        <v>0</v>
      </c>
      <c r="M83" s="43">
        <v>0</v>
      </c>
      <c r="N83" s="43">
        <v>0</v>
      </c>
      <c r="O83" s="29"/>
      <c r="P83"/>
    </row>
    <row r="84" spans="1:17" ht="18.75" customHeight="1">
      <c r="A84" s="17" t="s">
        <v>83</v>
      </c>
      <c r="B84" s="43">
        <v>0</v>
      </c>
      <c r="C84" s="43">
        <v>0</v>
      </c>
      <c r="D84" s="22">
        <f>(D$37+D$38+D$39)/D$7</f>
        <v>1.8684016665943746</v>
      </c>
      <c r="E84" s="43">
        <v>0</v>
      </c>
      <c r="F84" s="35">
        <v>0</v>
      </c>
      <c r="G84" s="35">
        <v>0</v>
      </c>
      <c r="H84" s="43">
        <v>0</v>
      </c>
      <c r="I84" s="43">
        <v>0</v>
      </c>
      <c r="J84" s="43">
        <v>0</v>
      </c>
      <c r="K84" s="43">
        <v>0</v>
      </c>
      <c r="L84" s="35">
        <v>0</v>
      </c>
      <c r="M84" s="43">
        <v>0</v>
      </c>
      <c r="N84" s="43">
        <v>0</v>
      </c>
      <c r="O84" s="26"/>
      <c r="Q84"/>
    </row>
    <row r="85" spans="1:18" ht="18.75" customHeight="1">
      <c r="A85" s="17" t="s">
        <v>84</v>
      </c>
      <c r="B85" s="43">
        <v>0</v>
      </c>
      <c r="C85" s="43">
        <v>0</v>
      </c>
      <c r="D85" s="43">
        <v>0</v>
      </c>
      <c r="E85" s="22">
        <f>(E$37+E$38+E$39)/E$7</f>
        <v>2.7725770745606675</v>
      </c>
      <c r="F85" s="35">
        <v>0</v>
      </c>
      <c r="G85" s="35">
        <v>0</v>
      </c>
      <c r="H85" s="43">
        <v>0</v>
      </c>
      <c r="I85" s="43">
        <v>0</v>
      </c>
      <c r="J85" s="43">
        <v>0</v>
      </c>
      <c r="K85" s="43">
        <v>0</v>
      </c>
      <c r="L85" s="35">
        <v>0</v>
      </c>
      <c r="M85" s="43">
        <v>0</v>
      </c>
      <c r="N85" s="43">
        <v>0</v>
      </c>
      <c r="O85" s="29"/>
      <c r="R85"/>
    </row>
    <row r="86" spans="1:19" ht="18.75" customHeight="1">
      <c r="A86" s="17" t="s">
        <v>85</v>
      </c>
      <c r="B86" s="43">
        <v>0</v>
      </c>
      <c r="C86" s="43">
        <v>0</v>
      </c>
      <c r="D86" s="43">
        <v>0</v>
      </c>
      <c r="E86" s="43">
        <v>0</v>
      </c>
      <c r="F86" s="43">
        <f>(F$37+F$38+F$39)/F$7</f>
        <v>2.181235929381386</v>
      </c>
      <c r="G86" s="35">
        <v>0</v>
      </c>
      <c r="H86" s="43">
        <v>0</v>
      </c>
      <c r="I86" s="43">
        <v>0</v>
      </c>
      <c r="J86" s="43">
        <v>0</v>
      </c>
      <c r="K86" s="43">
        <v>0</v>
      </c>
      <c r="L86" s="35">
        <v>0</v>
      </c>
      <c r="M86" s="43">
        <v>0</v>
      </c>
      <c r="N86" s="43">
        <v>0</v>
      </c>
      <c r="O86" s="26"/>
      <c r="S86"/>
    </row>
    <row r="87" spans="1:20" ht="18.75" customHeight="1">
      <c r="A87" s="17" t="s">
        <v>86</v>
      </c>
      <c r="B87" s="43">
        <v>0</v>
      </c>
      <c r="C87" s="43">
        <v>0</v>
      </c>
      <c r="D87" s="43">
        <v>0</v>
      </c>
      <c r="E87" s="43">
        <v>0</v>
      </c>
      <c r="F87" s="35">
        <v>0</v>
      </c>
      <c r="G87" s="43">
        <f>(G$37+G$38+G$39)/G$7</f>
        <v>1.7298734191303287</v>
      </c>
      <c r="H87" s="43">
        <v>0</v>
      </c>
      <c r="I87" s="43">
        <v>0</v>
      </c>
      <c r="J87" s="43">
        <v>0</v>
      </c>
      <c r="K87" s="43">
        <v>0</v>
      </c>
      <c r="L87" s="35">
        <v>0</v>
      </c>
      <c r="M87" s="43">
        <v>0</v>
      </c>
      <c r="N87" s="43">
        <v>0</v>
      </c>
      <c r="O87" s="29"/>
      <c r="T87"/>
    </row>
    <row r="88" spans="1:21" ht="18.75" customHeight="1">
      <c r="A88" s="17" t="s">
        <v>87</v>
      </c>
      <c r="B88" s="43">
        <v>0</v>
      </c>
      <c r="C88" s="43">
        <v>0</v>
      </c>
      <c r="D88" s="43">
        <v>0</v>
      </c>
      <c r="E88" s="43">
        <v>0</v>
      </c>
      <c r="F88" s="35">
        <v>0</v>
      </c>
      <c r="G88" s="35">
        <v>0</v>
      </c>
      <c r="H88" s="43">
        <f>(H$37+H$38+H$39)/H$7</f>
        <v>2.090980138225408</v>
      </c>
      <c r="I88" s="43">
        <v>0</v>
      </c>
      <c r="J88" s="43">
        <v>0</v>
      </c>
      <c r="K88" s="43">
        <v>0</v>
      </c>
      <c r="L88" s="35">
        <v>0</v>
      </c>
      <c r="M88" s="43">
        <v>0</v>
      </c>
      <c r="N88" s="43">
        <v>0</v>
      </c>
      <c r="O88" s="29"/>
      <c r="U88"/>
    </row>
    <row r="89" spans="1:21" ht="18.75" customHeight="1">
      <c r="A89" s="17" t="s">
        <v>88</v>
      </c>
      <c r="B89" s="43">
        <v>0</v>
      </c>
      <c r="C89" s="43">
        <v>0</v>
      </c>
      <c r="D89" s="43">
        <v>0</v>
      </c>
      <c r="E89" s="43">
        <v>0</v>
      </c>
      <c r="F89" s="35">
        <v>0</v>
      </c>
      <c r="G89" s="35">
        <v>0</v>
      </c>
      <c r="H89" s="43">
        <v>0</v>
      </c>
      <c r="I89" s="43">
        <f>(I$37+I$38+I$39)/I$7</f>
        <v>2.1387993943370747</v>
      </c>
      <c r="J89" s="43">
        <v>0</v>
      </c>
      <c r="K89" s="43">
        <v>0</v>
      </c>
      <c r="L89" s="35">
        <v>0</v>
      </c>
      <c r="M89" s="43">
        <v>0</v>
      </c>
      <c r="N89" s="43">
        <v>0</v>
      </c>
      <c r="O89" s="29"/>
      <c r="U89"/>
    </row>
    <row r="90" spans="1:22" ht="18.75" customHeight="1">
      <c r="A90" s="17" t="s">
        <v>89</v>
      </c>
      <c r="B90" s="43">
        <v>0</v>
      </c>
      <c r="C90" s="43">
        <v>0</v>
      </c>
      <c r="D90" s="43">
        <v>0</v>
      </c>
      <c r="E90" s="43">
        <v>0</v>
      </c>
      <c r="F90" s="35">
        <v>0</v>
      </c>
      <c r="G90" s="35">
        <v>0</v>
      </c>
      <c r="H90" s="43">
        <v>0</v>
      </c>
      <c r="I90" s="43">
        <v>0</v>
      </c>
      <c r="J90" s="43">
        <f>(J$37+J$38+J$39)/J$7</f>
        <v>2.054273319103501</v>
      </c>
      <c r="K90" s="43">
        <v>0</v>
      </c>
      <c r="L90" s="35">
        <v>0</v>
      </c>
      <c r="M90" s="43">
        <v>0</v>
      </c>
      <c r="N90" s="43">
        <v>0</v>
      </c>
      <c r="O90" s="26"/>
      <c r="V90"/>
    </row>
    <row r="91" spans="1:23" ht="18.75" customHeight="1">
      <c r="A91" s="17" t="s">
        <v>90</v>
      </c>
      <c r="B91" s="43">
        <v>0</v>
      </c>
      <c r="C91" s="43">
        <v>0</v>
      </c>
      <c r="D91" s="43">
        <v>0</v>
      </c>
      <c r="E91" s="43">
        <v>0</v>
      </c>
      <c r="F91" s="35">
        <v>0</v>
      </c>
      <c r="G91" s="35">
        <v>0</v>
      </c>
      <c r="H91" s="43">
        <v>0</v>
      </c>
      <c r="I91" s="43">
        <v>0</v>
      </c>
      <c r="J91" s="43">
        <v>0</v>
      </c>
      <c r="K91" s="43">
        <f>(K$37+K$38+K$39)/K$7</f>
        <v>2.411709410590192</v>
      </c>
      <c r="L91" s="35">
        <v>0</v>
      </c>
      <c r="M91" s="43">
        <v>0</v>
      </c>
      <c r="N91" s="43">
        <v>0</v>
      </c>
      <c r="O91" s="29"/>
      <c r="W91"/>
    </row>
    <row r="92" spans="1:24" ht="18.75" customHeight="1">
      <c r="A92" s="17" t="s">
        <v>91</v>
      </c>
      <c r="B92" s="43">
        <v>0</v>
      </c>
      <c r="C92" s="43">
        <v>0</v>
      </c>
      <c r="D92" s="43">
        <v>0</v>
      </c>
      <c r="E92" s="43">
        <v>0</v>
      </c>
      <c r="F92" s="35">
        <v>0</v>
      </c>
      <c r="G92" s="35">
        <v>0</v>
      </c>
      <c r="H92" s="43">
        <v>0</v>
      </c>
      <c r="I92" s="43">
        <v>0</v>
      </c>
      <c r="J92" s="43">
        <v>0</v>
      </c>
      <c r="K92" s="43">
        <v>0</v>
      </c>
      <c r="L92" s="43">
        <f>(L$37+L$38+L$39)/L$7</f>
        <v>2.3107126367383173</v>
      </c>
      <c r="M92" s="43">
        <v>0</v>
      </c>
      <c r="N92" s="43">
        <v>0</v>
      </c>
      <c r="O92" s="26"/>
      <c r="X92"/>
    </row>
    <row r="93" spans="1:25" ht="18.75" customHeight="1">
      <c r="A93" s="17" t="s">
        <v>92</v>
      </c>
      <c r="B93" s="43">
        <v>0</v>
      </c>
      <c r="C93" s="43">
        <v>0</v>
      </c>
      <c r="D93" s="43">
        <v>0</v>
      </c>
      <c r="E93" s="43">
        <v>0</v>
      </c>
      <c r="F93" s="35">
        <v>0</v>
      </c>
      <c r="G93" s="35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f>(M$37+M$38+M$39)/M$7</f>
        <v>2.902356979702985</v>
      </c>
      <c r="N93" s="43">
        <v>0</v>
      </c>
      <c r="O93" s="61"/>
      <c r="Y93"/>
    </row>
    <row r="94" spans="1:26" ht="18.75" customHeight="1">
      <c r="A94" s="34" t="s">
        <v>93</v>
      </c>
      <c r="B94" s="44">
        <v>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8">
        <f>(N$37+N$38+N$39)/N$7</f>
        <v>2.51456561102773</v>
      </c>
      <c r="O94" s="49"/>
      <c r="P94"/>
      <c r="Z94"/>
    </row>
    <row r="95" spans="1:14" ht="21" customHeight="1">
      <c r="A95" s="66" t="s">
        <v>103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 customHeight="1">
      <c r="A96" s="66" t="s">
        <v>110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8"/>
    </row>
    <row r="97" spans="1:14" ht="15.75">
      <c r="A97" s="66" t="s">
        <v>111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8"/>
    </row>
    <row r="98" spans="1:14" ht="15.75">
      <c r="A98" s="69" t="s">
        <v>106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8:9" ht="14.25">
      <c r="H99" s="40"/>
      <c r="I99" s="40"/>
    </row>
    <row r="100" ht="14.25"/>
    <row r="101" spans="8:12" ht="14.25">
      <c r="H101" s="41"/>
      <c r="I101" s="41"/>
      <c r="J101" s="42"/>
      <c r="K101" s="42"/>
      <c r="L101" s="42"/>
    </row>
  </sheetData>
  <sheetProtection/>
  <mergeCells count="7">
    <mergeCell ref="A98:N98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2018-02-28T13:43:53Z</dcterms:modified>
  <cp:category/>
  <cp:version/>
  <cp:contentType/>
  <cp:contentStatus/>
</cp:coreProperties>
</file>