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<sst xmlns="http://schemas.openxmlformats.org/spreadsheetml/2006/main" count="114" uniqueCount="112">
  <si>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</si>
  <si>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</si>
  <si>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</si>
  <si>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</si>
  <si>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</si>
  <si>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</si>
  <si>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</si>
  <si>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</si>
  <si>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</si>
  <si>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</si>
  <si>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</si>
  <si>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</si>
  <si>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</si>
  <si>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</si>
  <si>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</si>
  <si>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</si>
  <si>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</si>
  <si>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</si>
  <si>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</si>
  <si>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</si>
  <si>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</si>
  <si>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</si>
  <si>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</si>
  <si>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</si>
  <si>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</si>
  <si>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</si>
  <si>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</si>
  <si>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</si>
  <si>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</si>
  <si>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</si>
  <si>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</si>
  <si>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</si>
  <si>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</si>
  <si>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</si>
  <si>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</si>
  <si>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</si>
  <si>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</si>
  <si>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</si>
  <si>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</si>
  <si>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</si>
  <si>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</si>
  <si>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</si>
  <si>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</si>
  <si>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</si>
  <si>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</si>
  <si>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</si>
  <si>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</si>
  <si>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</si>
  <si>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</si>
  <si>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</si>
  <si>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</si>
  <si>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</si>
  <si>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</si>
  <si>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</si>
  <si>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</si>
  <si>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</si>
  <si>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</si>
  <si>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</si>
  <si>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</si>
  <si>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</si>
  <si>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</si>
  <si>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</si>
  <si>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</si>
  <si>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</si>
  <si>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</si>
  <si>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</si>
  <si>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</si>
  <si>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</si>
  <si>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</si>
  <si>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</si>
  <si>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</si>
  <si>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</si>
  <si>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</si>
  <si>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</si>
  <si>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</si>
  <si>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</si>
  <si>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</si>
  <si>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</si>
  <si>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</si>
  <si>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</si>
  <si>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</si>
  <si>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</si>
  <si>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</si>
  <si>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</si>
  <si>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</si>
  <si>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</si>
  <si>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</si>
  <si>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</si>
  <si>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</si>
  <si>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</si>
  <si>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</si>
  <si>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</si>
  <si>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</si>
  <si>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</si>
  <si>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</si>
  <si>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</si>
  <si>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</si>
  <si>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</si>
  <si>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</si>
  <si>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</si>
  <si>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</si>
  <si>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</si>
  <si>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</si>
  <si>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</si>
  <si>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</si>
  <si>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19/02/18 - VENCIMENTO 26/02/18</t>
  </si>
  <si>
    <t>(3) Tarifa de remuneração de cada empresa considerando o  reequilibrio interno estabelecido e informado pelo consórcio. Não consideram os acertos financeiros previstos no item 7.</t>
  </si>
  <si>
    <t>8. Tarifa de Remuneração por Passageiro(3)</t>
  </si>
  <si>
    <t>5.2.8. Ajuste de Remuneração Previsto Contratualmente(1)</t>
  </si>
  <si>
    <t>5.3. Revisão de Remuneração pelo Transporte Coletivo(2)</t>
  </si>
  <si>
    <t>(1) Ajuste de remuneração previsto contratualmente, período de 31/12/17 a 31/01/18. Valor parcelado em 08 vezes, dias úteis, parcela 6/8</t>
  </si>
  <si>
    <t>(2) Revisão de tarifa nominal e de reequilíbrio, este último para as áreas 1.0 e 2.0, período de 31/12/17 a 31/01/18. Valor parcelado em 08 vezes, dias úteis, parcela 6/8.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</si>
</sst>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5" t="s">
        <v>29</v>
      </c>
      <c r="I6" s="65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487955</v>
      </c>
      <c r="C7" s="10">
        <f>C8+C20+C24</f>
        <v>377312</v>
      </c>
      <c r="D7" s="10">
        <f>D8+D20+D24</f>
        <v>351975</v>
      </c>
      <c r="E7" s="10">
        <f>E8+E20+E24</f>
        <v>54977</v>
      </c>
      <c r="F7" s="10">
        <f aca="true" t="shared" si="0" ref="F7:N7">F8+F20+F24</f>
        <v>326687</v>
      </c>
      <c r="G7" s="10">
        <f t="shared" si="0"/>
        <v>498289</v>
      </c>
      <c r="H7" s="10">
        <f>H8+H20+H24</f>
        <v>358158</v>
      </c>
      <c r="I7" s="10">
        <f>I8+I20+I24</f>
        <v>104841</v>
      </c>
      <c r="J7" s="10">
        <f>J8+J20+J24</f>
        <v>402310</v>
      </c>
      <c r="K7" s="10">
        <f>K8+K20+K24</f>
        <v>303044</v>
      </c>
      <c r="L7" s="10">
        <f>L8+L20+L24</f>
        <v>341806</v>
      </c>
      <c r="M7" s="10">
        <f t="shared" si="0"/>
        <v>147130</v>
      </c>
      <c r="N7" s="10">
        <f t="shared" si="0"/>
        <v>90621</v>
      </c>
      <c r="O7" s="10">
        <f>+O8+O20+O24</f>
        <v>3845105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222940</v>
      </c>
      <c r="C8" s="12">
        <f>+C9+C12+C16</f>
        <v>184033</v>
      </c>
      <c r="D8" s="12">
        <f>+D9+D12+D16</f>
        <v>186445</v>
      </c>
      <c r="E8" s="12">
        <f>+E9+E12+E16</f>
        <v>26713</v>
      </c>
      <c r="F8" s="12">
        <f aca="true" t="shared" si="1" ref="F8:N8">+F9+F12+F16</f>
        <v>161849</v>
      </c>
      <c r="G8" s="12">
        <f t="shared" si="1"/>
        <v>252651</v>
      </c>
      <c r="H8" s="12">
        <f>+H9+H12+H16</f>
        <v>174466</v>
      </c>
      <c r="I8" s="12">
        <f>+I9+I12+I16</f>
        <v>52440</v>
      </c>
      <c r="J8" s="12">
        <f>+J9+J12+J16</f>
        <v>203810</v>
      </c>
      <c r="K8" s="12">
        <f>+K9+K12+K16</f>
        <v>150777</v>
      </c>
      <c r="L8" s="12">
        <f>+L9+L12+L16</f>
        <v>159668</v>
      </c>
      <c r="M8" s="12">
        <f t="shared" si="1"/>
        <v>77882</v>
      </c>
      <c r="N8" s="12">
        <f t="shared" si="1"/>
        <v>49889</v>
      </c>
      <c r="O8" s="12">
        <f>SUM(B8:N8)</f>
        <v>1903563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23719</v>
      </c>
      <c r="C9" s="14">
        <v>25846</v>
      </c>
      <c r="D9" s="14">
        <v>15617</v>
      </c>
      <c r="E9" s="14">
        <v>2412</v>
      </c>
      <c r="F9" s="14">
        <v>15083</v>
      </c>
      <c r="G9" s="14">
        <v>26185</v>
      </c>
      <c r="H9" s="14">
        <v>23143</v>
      </c>
      <c r="I9" s="14">
        <v>7370</v>
      </c>
      <c r="J9" s="14">
        <v>14844</v>
      </c>
      <c r="K9" s="14">
        <v>18964</v>
      </c>
      <c r="L9" s="14">
        <v>14089</v>
      </c>
      <c r="M9" s="14">
        <v>9616</v>
      </c>
      <c r="N9" s="14">
        <v>6580</v>
      </c>
      <c r="O9" s="12">
        <f aca="true" t="shared" si="2" ref="O9:O19">SUM(B9:N9)</f>
        <v>203468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23719</v>
      </c>
      <c r="C10" s="14">
        <f>+C9-C11</f>
        <v>25846</v>
      </c>
      <c r="D10" s="14">
        <f>+D9-D11</f>
        <v>15617</v>
      </c>
      <c r="E10" s="14">
        <f>+E9-E11</f>
        <v>2412</v>
      </c>
      <c r="F10" s="14">
        <f aca="true" t="shared" si="3" ref="F10:N10">+F9-F11</f>
        <v>15083</v>
      </c>
      <c r="G10" s="14">
        <f t="shared" si="3"/>
        <v>26185</v>
      </c>
      <c r="H10" s="14">
        <f>+H9-H11</f>
        <v>23143</v>
      </c>
      <c r="I10" s="14">
        <f>+I9-I11</f>
        <v>7370</v>
      </c>
      <c r="J10" s="14">
        <f>+J9-J11</f>
        <v>14844</v>
      </c>
      <c r="K10" s="14">
        <f>+K9-K11</f>
        <v>18964</v>
      </c>
      <c r="L10" s="14">
        <f>+L9-L11</f>
        <v>14089</v>
      </c>
      <c r="M10" s="14">
        <f t="shared" si="3"/>
        <v>9616</v>
      </c>
      <c r="N10" s="14">
        <f t="shared" si="3"/>
        <v>6580</v>
      </c>
      <c r="O10" s="12">
        <f t="shared" si="2"/>
        <v>203468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189465</v>
      </c>
      <c r="C12" s="14">
        <f>C13+C14+C15</f>
        <v>150625</v>
      </c>
      <c r="D12" s="14">
        <f>D13+D14+D15</f>
        <v>163537</v>
      </c>
      <c r="E12" s="14">
        <f>E13+E14+E15</f>
        <v>23233</v>
      </c>
      <c r="F12" s="14">
        <f aca="true" t="shared" si="4" ref="F12:N12">F13+F14+F15</f>
        <v>139883</v>
      </c>
      <c r="G12" s="14">
        <f t="shared" si="4"/>
        <v>214782</v>
      </c>
      <c r="H12" s="14">
        <f>H13+H14+H15</f>
        <v>144367</v>
      </c>
      <c r="I12" s="14">
        <f>I13+I14+I15</f>
        <v>42881</v>
      </c>
      <c r="J12" s="14">
        <f>J13+J14+J15</f>
        <v>178956</v>
      </c>
      <c r="K12" s="14">
        <f>K13+K14+K15</f>
        <v>125226</v>
      </c>
      <c r="L12" s="14">
        <f>L13+L14+L15</f>
        <v>137649</v>
      </c>
      <c r="M12" s="14">
        <f t="shared" si="4"/>
        <v>65066</v>
      </c>
      <c r="N12" s="14">
        <f t="shared" si="4"/>
        <v>41634</v>
      </c>
      <c r="O12" s="12">
        <f t="shared" si="2"/>
        <v>1617304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94778</v>
      </c>
      <c r="C13" s="14">
        <v>76439</v>
      </c>
      <c r="D13" s="14">
        <v>78583</v>
      </c>
      <c r="E13" s="14">
        <v>11553</v>
      </c>
      <c r="F13" s="14">
        <v>67708</v>
      </c>
      <c r="G13" s="14">
        <v>104797</v>
      </c>
      <c r="H13" s="14">
        <v>74205</v>
      </c>
      <c r="I13" s="14">
        <v>22158</v>
      </c>
      <c r="J13" s="14">
        <v>92039</v>
      </c>
      <c r="K13" s="14">
        <v>62240</v>
      </c>
      <c r="L13" s="14">
        <v>68966</v>
      </c>
      <c r="M13" s="14">
        <v>32061</v>
      </c>
      <c r="N13" s="14">
        <v>19972</v>
      </c>
      <c r="O13" s="12">
        <f t="shared" si="2"/>
        <v>805499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90405</v>
      </c>
      <c r="C14" s="14">
        <v>68943</v>
      </c>
      <c r="D14" s="14">
        <v>82069</v>
      </c>
      <c r="E14" s="14">
        <v>11017</v>
      </c>
      <c r="F14" s="14">
        <v>68295</v>
      </c>
      <c r="G14" s="14">
        <v>102520</v>
      </c>
      <c r="H14" s="14">
        <v>65908</v>
      </c>
      <c r="I14" s="14">
        <v>19513</v>
      </c>
      <c r="J14" s="14">
        <v>84133</v>
      </c>
      <c r="K14" s="14">
        <v>59774</v>
      </c>
      <c r="L14" s="14">
        <v>66293</v>
      </c>
      <c r="M14" s="14">
        <v>31454</v>
      </c>
      <c r="N14" s="14">
        <v>20888</v>
      </c>
      <c r="O14" s="12">
        <f t="shared" si="2"/>
        <v>771212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4282</v>
      </c>
      <c r="C15" s="14">
        <v>5243</v>
      </c>
      <c r="D15" s="14">
        <v>2885</v>
      </c>
      <c r="E15" s="14">
        <v>663</v>
      </c>
      <c r="F15" s="14">
        <v>3880</v>
      </c>
      <c r="G15" s="14">
        <v>7465</v>
      </c>
      <c r="H15" s="14">
        <v>4254</v>
      </c>
      <c r="I15" s="14">
        <v>1210</v>
      </c>
      <c r="J15" s="14">
        <v>2784</v>
      </c>
      <c r="K15" s="14">
        <v>3212</v>
      </c>
      <c r="L15" s="14">
        <v>2390</v>
      </c>
      <c r="M15" s="14">
        <v>1551</v>
      </c>
      <c r="N15" s="14">
        <v>774</v>
      </c>
      <c r="O15" s="12">
        <f t="shared" si="2"/>
        <v>40593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9756</v>
      </c>
      <c r="C16" s="14">
        <f>C17+C18+C19</f>
        <v>7562</v>
      </c>
      <c r="D16" s="14">
        <f>D17+D18+D19</f>
        <v>7291</v>
      </c>
      <c r="E16" s="14">
        <f>E17+E18+E19</f>
        <v>1068</v>
      </c>
      <c r="F16" s="14">
        <f aca="true" t="shared" si="5" ref="F16:N16">F17+F18+F19</f>
        <v>6883</v>
      </c>
      <c r="G16" s="14">
        <f t="shared" si="5"/>
        <v>11684</v>
      </c>
      <c r="H16" s="14">
        <f>H17+H18+H19</f>
        <v>6956</v>
      </c>
      <c r="I16" s="14">
        <f>I17+I18+I19</f>
        <v>2189</v>
      </c>
      <c r="J16" s="14">
        <f>J17+J18+J19</f>
        <v>10010</v>
      </c>
      <c r="K16" s="14">
        <f>K17+K18+K19</f>
        <v>6587</v>
      </c>
      <c r="L16" s="14">
        <f>L17+L18+L19</f>
        <v>7930</v>
      </c>
      <c r="M16" s="14">
        <f t="shared" si="5"/>
        <v>3200</v>
      </c>
      <c r="N16" s="14">
        <f t="shared" si="5"/>
        <v>1675</v>
      </c>
      <c r="O16" s="12">
        <f t="shared" si="2"/>
        <v>82791</v>
      </c>
    </row>
    <row r="17" spans="1:26" ht="18.75" customHeight="1">
      <c r="A17" s="15" t="s">
        <v>16</v>
      </c>
      <c r="B17" s="14">
        <v>9698</v>
      </c>
      <c r="C17" s="14">
        <v>7521</v>
      </c>
      <c r="D17" s="14">
        <v>7254</v>
      </c>
      <c r="E17" s="14">
        <v>1058</v>
      </c>
      <c r="F17" s="14">
        <v>6841</v>
      </c>
      <c r="G17" s="14">
        <v>11628</v>
      </c>
      <c r="H17" s="14">
        <v>6922</v>
      </c>
      <c r="I17" s="14">
        <v>2181</v>
      </c>
      <c r="J17" s="14">
        <v>9968</v>
      </c>
      <c r="K17" s="14">
        <v>6534</v>
      </c>
      <c r="L17" s="14">
        <v>7872</v>
      </c>
      <c r="M17" s="14">
        <v>3172</v>
      </c>
      <c r="N17" s="14">
        <v>1657</v>
      </c>
      <c r="O17" s="12">
        <f t="shared" si="2"/>
        <v>82306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37</v>
      </c>
      <c r="C18" s="14">
        <v>39</v>
      </c>
      <c r="D18" s="14">
        <v>27</v>
      </c>
      <c r="E18" s="14">
        <v>10</v>
      </c>
      <c r="F18" s="14">
        <v>39</v>
      </c>
      <c r="G18" s="14">
        <v>40</v>
      </c>
      <c r="H18" s="14">
        <v>29</v>
      </c>
      <c r="I18" s="14">
        <v>6</v>
      </c>
      <c r="J18" s="14">
        <v>32</v>
      </c>
      <c r="K18" s="14">
        <v>48</v>
      </c>
      <c r="L18" s="14">
        <v>52</v>
      </c>
      <c r="M18" s="14">
        <v>22</v>
      </c>
      <c r="N18" s="14">
        <v>14</v>
      </c>
      <c r="O18" s="12">
        <f t="shared" si="2"/>
        <v>395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21</v>
      </c>
      <c r="C19" s="14">
        <v>2</v>
      </c>
      <c r="D19" s="14">
        <v>10</v>
      </c>
      <c r="E19" s="14">
        <v>0</v>
      </c>
      <c r="F19" s="14">
        <v>3</v>
      </c>
      <c r="G19" s="14">
        <v>16</v>
      </c>
      <c r="H19" s="14">
        <v>5</v>
      </c>
      <c r="I19" s="14">
        <v>2</v>
      </c>
      <c r="J19" s="14">
        <v>10</v>
      </c>
      <c r="K19" s="14">
        <v>5</v>
      </c>
      <c r="L19" s="14">
        <v>6</v>
      </c>
      <c r="M19" s="14">
        <v>6</v>
      </c>
      <c r="N19" s="14">
        <v>4</v>
      </c>
      <c r="O19" s="12">
        <f t="shared" si="2"/>
        <v>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141922</v>
      </c>
      <c r="C20" s="18">
        <f>C21+C22+C23</f>
        <v>91624</v>
      </c>
      <c r="D20" s="18">
        <f>D21+D22+D23</f>
        <v>77951</v>
      </c>
      <c r="E20" s="18">
        <f>E21+E22+E23</f>
        <v>12083</v>
      </c>
      <c r="F20" s="18">
        <f aca="true" t="shared" si="6" ref="F20:N20">F21+F22+F23</f>
        <v>74783</v>
      </c>
      <c r="G20" s="18">
        <f t="shared" si="6"/>
        <v>112255</v>
      </c>
      <c r="H20" s="18">
        <f>H21+H22+H23</f>
        <v>93737</v>
      </c>
      <c r="I20" s="18">
        <f>I21+I22+I23</f>
        <v>26716</v>
      </c>
      <c r="J20" s="18">
        <f>J21+J22+J23</f>
        <v>110834</v>
      </c>
      <c r="K20" s="18">
        <f>K21+K22+K23</f>
        <v>77858</v>
      </c>
      <c r="L20" s="18">
        <f>L21+L22+L23</f>
        <v>108292</v>
      </c>
      <c r="M20" s="18">
        <f t="shared" si="6"/>
        <v>43466</v>
      </c>
      <c r="N20" s="18">
        <f t="shared" si="6"/>
        <v>25395</v>
      </c>
      <c r="O20" s="12">
        <f aca="true" t="shared" si="7" ref="O20:O26">SUM(B20:N20)</f>
        <v>996916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77370</v>
      </c>
      <c r="C21" s="14">
        <v>53474</v>
      </c>
      <c r="D21" s="14">
        <v>43373</v>
      </c>
      <c r="E21" s="14">
        <v>7169</v>
      </c>
      <c r="F21" s="14">
        <v>42309</v>
      </c>
      <c r="G21" s="14">
        <v>64087</v>
      </c>
      <c r="H21" s="14">
        <v>54891</v>
      </c>
      <c r="I21" s="14">
        <v>15744</v>
      </c>
      <c r="J21" s="14">
        <v>64445</v>
      </c>
      <c r="K21" s="14">
        <v>43988</v>
      </c>
      <c r="L21" s="14">
        <v>59602</v>
      </c>
      <c r="M21" s="14">
        <v>24023</v>
      </c>
      <c r="N21" s="14">
        <v>13832</v>
      </c>
      <c r="O21" s="12">
        <f t="shared" si="7"/>
        <v>564307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62463</v>
      </c>
      <c r="C22" s="14">
        <v>36295</v>
      </c>
      <c r="D22" s="14">
        <v>33556</v>
      </c>
      <c r="E22" s="14">
        <v>4697</v>
      </c>
      <c r="F22" s="14">
        <v>31080</v>
      </c>
      <c r="G22" s="14">
        <v>45733</v>
      </c>
      <c r="H22" s="14">
        <v>37293</v>
      </c>
      <c r="I22" s="14">
        <v>10537</v>
      </c>
      <c r="J22" s="14">
        <v>44945</v>
      </c>
      <c r="K22" s="14">
        <v>32693</v>
      </c>
      <c r="L22" s="14">
        <v>47360</v>
      </c>
      <c r="M22" s="14">
        <v>18763</v>
      </c>
      <c r="N22" s="14">
        <v>11224</v>
      </c>
      <c r="O22" s="12">
        <f t="shared" si="7"/>
        <v>416639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2089</v>
      </c>
      <c r="C23" s="14">
        <v>1855</v>
      </c>
      <c r="D23" s="14">
        <v>1022</v>
      </c>
      <c r="E23" s="14">
        <v>217</v>
      </c>
      <c r="F23" s="14">
        <v>1394</v>
      </c>
      <c r="G23" s="14">
        <v>2435</v>
      </c>
      <c r="H23" s="14">
        <v>1553</v>
      </c>
      <c r="I23" s="14">
        <v>435</v>
      </c>
      <c r="J23" s="14">
        <v>1444</v>
      </c>
      <c r="K23" s="14">
        <v>1177</v>
      </c>
      <c r="L23" s="14">
        <v>1330</v>
      </c>
      <c r="M23" s="14">
        <v>680</v>
      </c>
      <c r="N23" s="14">
        <v>339</v>
      </c>
      <c r="O23" s="12">
        <f t="shared" si="7"/>
        <v>15970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123093</v>
      </c>
      <c r="C24" s="14">
        <f>C25+C26</f>
        <v>101655</v>
      </c>
      <c r="D24" s="14">
        <f>D25+D26</f>
        <v>87579</v>
      </c>
      <c r="E24" s="14">
        <f>E25+E26</f>
        <v>16181</v>
      </c>
      <c r="F24" s="14">
        <f aca="true" t="shared" si="8" ref="F24:N24">F25+F26</f>
        <v>90055</v>
      </c>
      <c r="G24" s="14">
        <f t="shared" si="8"/>
        <v>133383</v>
      </c>
      <c r="H24" s="14">
        <f>H25+H26</f>
        <v>89955</v>
      </c>
      <c r="I24" s="14">
        <f>I25+I26</f>
        <v>25685</v>
      </c>
      <c r="J24" s="14">
        <f>J25+J26</f>
        <v>87666</v>
      </c>
      <c r="K24" s="14">
        <f>K25+K26</f>
        <v>74409</v>
      </c>
      <c r="L24" s="14">
        <f>L25+L26</f>
        <v>73846</v>
      </c>
      <c r="M24" s="14">
        <f t="shared" si="8"/>
        <v>25782</v>
      </c>
      <c r="N24" s="14">
        <f t="shared" si="8"/>
        <v>15337</v>
      </c>
      <c r="O24" s="12">
        <f t="shared" si="7"/>
        <v>944626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72277</v>
      </c>
      <c r="C25" s="14">
        <v>64793</v>
      </c>
      <c r="D25" s="14">
        <v>56080</v>
      </c>
      <c r="E25" s="14">
        <v>11274</v>
      </c>
      <c r="F25" s="14">
        <v>58396</v>
      </c>
      <c r="G25" s="14">
        <v>89949</v>
      </c>
      <c r="H25" s="14">
        <v>61998</v>
      </c>
      <c r="I25" s="14">
        <v>18567</v>
      </c>
      <c r="J25" s="14">
        <v>52981</v>
      </c>
      <c r="K25" s="14">
        <v>48825</v>
      </c>
      <c r="L25" s="14">
        <v>45056</v>
      </c>
      <c r="M25" s="14">
        <v>15936</v>
      </c>
      <c r="N25" s="14">
        <v>8522</v>
      </c>
      <c r="O25" s="12">
        <f t="shared" si="7"/>
        <v>604654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50816</v>
      </c>
      <c r="C26" s="14">
        <v>36862</v>
      </c>
      <c r="D26" s="14">
        <v>31499</v>
      </c>
      <c r="E26" s="14">
        <v>4907</v>
      </c>
      <c r="F26" s="14">
        <v>31659</v>
      </c>
      <c r="G26" s="14">
        <v>43434</v>
      </c>
      <c r="H26" s="14">
        <v>27957</v>
      </c>
      <c r="I26" s="14">
        <v>7118</v>
      </c>
      <c r="J26" s="14">
        <v>34685</v>
      </c>
      <c r="K26" s="14">
        <v>25584</v>
      </c>
      <c r="L26" s="14">
        <v>28790</v>
      </c>
      <c r="M26" s="14">
        <v>9846</v>
      </c>
      <c r="N26" s="14">
        <v>6815</v>
      </c>
      <c r="O26" s="12">
        <f t="shared" si="7"/>
        <v>339972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N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 t="shared" si="10"/>
        <v>1271.16</v>
      </c>
      <c r="N32" s="55">
        <f t="shared" si="10"/>
        <v>719.0400000000001</v>
      </c>
      <c r="O32" s="25">
        <f>SUM(B32:N32)</f>
        <v>25436.04</v>
      </c>
    </row>
    <row r="33" spans="1:26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1028280.9647343</v>
      </c>
      <c r="C36" s="59">
        <f aca="true" t="shared" si="11" ref="C36:N36">C37+C38+C39+C40</f>
        <v>834438.0120160001</v>
      </c>
      <c r="D36" s="59">
        <f t="shared" si="11"/>
        <v>667956.6213487501</v>
      </c>
      <c r="E36" s="59">
        <f t="shared" si="11"/>
        <v>152466.2770768</v>
      </c>
      <c r="F36" s="59">
        <f t="shared" si="11"/>
        <v>715519.01348835</v>
      </c>
      <c r="G36" s="59">
        <f t="shared" si="11"/>
        <v>866203.3972</v>
      </c>
      <c r="H36" s="59">
        <f t="shared" si="11"/>
        <v>752545.7357999999</v>
      </c>
      <c r="I36" s="59">
        <f>I37+I38+I39+I40</f>
        <v>224249.26166820002</v>
      </c>
      <c r="J36" s="59">
        <f>J37+J38+J39+J40</f>
        <v>831246.6702579998</v>
      </c>
      <c r="K36" s="59">
        <f>K37+K38+K39+K40</f>
        <v>734457.5144091999</v>
      </c>
      <c r="L36" s="59">
        <f>L37+L38+L39+L40</f>
        <v>794165.2416665601</v>
      </c>
      <c r="M36" s="59">
        <f t="shared" si="11"/>
        <v>429423.1072959</v>
      </c>
      <c r="N36" s="59">
        <f t="shared" si="11"/>
        <v>227903.94408575998</v>
      </c>
      <c r="O36" s="59">
        <f>O37+O38+O39+O40</f>
        <v>8258855.7610478215</v>
      </c>
    </row>
    <row r="37" spans="1:15" ht="18.75" customHeight="1">
      <c r="A37" s="56" t="s">
        <v>50</v>
      </c>
      <c r="B37" s="53">
        <f aca="true" t="shared" si="12" ref="B37:N37">B29*B7</f>
        <v>1023388.0215</v>
      </c>
      <c r="C37" s="53">
        <f t="shared" si="12"/>
        <v>830237.3248000001</v>
      </c>
      <c r="D37" s="53">
        <f t="shared" si="12"/>
        <v>657559.6950000001</v>
      </c>
      <c r="E37" s="53">
        <f t="shared" si="12"/>
        <v>152165.3406</v>
      </c>
      <c r="F37" s="53">
        <f t="shared" si="12"/>
        <v>712602.3531</v>
      </c>
      <c r="G37" s="53">
        <f t="shared" si="12"/>
        <v>861990.1411</v>
      </c>
      <c r="H37" s="53">
        <f t="shared" si="12"/>
        <v>748800.9306</v>
      </c>
      <c r="I37" s="53">
        <f>I29*I7</f>
        <v>224181.51030000002</v>
      </c>
      <c r="J37" s="53">
        <f>J29*J7</f>
        <v>826344.7399999999</v>
      </c>
      <c r="K37" s="53">
        <f>K29*K7</f>
        <v>730760.3016</v>
      </c>
      <c r="L37" s="53">
        <f>L29*L7</f>
        <v>789640.2212</v>
      </c>
      <c r="M37" s="53">
        <f t="shared" si="12"/>
        <v>426897.695</v>
      </c>
      <c r="N37" s="53">
        <f t="shared" si="12"/>
        <v>227848.3803</v>
      </c>
      <c r="O37" s="55">
        <f>SUM(B37:N37)</f>
        <v>8212416.655100001</v>
      </c>
    </row>
    <row r="38" spans="1:15" ht="18.75" customHeight="1">
      <c r="A38" s="56" t="s">
        <v>51</v>
      </c>
      <c r="B38" s="53">
        <f aca="true" t="shared" si="13" ref="B38:N38">B30*B7</f>
        <v>-3022.6567657</v>
      </c>
      <c r="C38" s="53">
        <f t="shared" si="13"/>
        <v>-2214.632784</v>
      </c>
      <c r="D38" s="53">
        <f t="shared" si="13"/>
        <v>-1953.44365125</v>
      </c>
      <c r="E38" s="53">
        <f t="shared" si="13"/>
        <v>-345.3435232</v>
      </c>
      <c r="F38" s="53">
        <f t="shared" si="13"/>
        <v>-2077.05961165</v>
      </c>
      <c r="G38" s="53">
        <f t="shared" si="13"/>
        <v>-2541.2739</v>
      </c>
      <c r="H38" s="53">
        <f t="shared" si="13"/>
        <v>-2005.6848</v>
      </c>
      <c r="I38" s="53">
        <f>I30*I7</f>
        <v>-587.0886318</v>
      </c>
      <c r="J38" s="53">
        <f>J30*J7</f>
        <v>-2288.419742</v>
      </c>
      <c r="K38" s="53">
        <f>K30*K7</f>
        <v>-1929.0871908000001</v>
      </c>
      <c r="L38" s="53">
        <f>L30*L7</f>
        <v>-2136.36953344</v>
      </c>
      <c r="M38" s="53">
        <f t="shared" si="13"/>
        <v>-1084.1377040999998</v>
      </c>
      <c r="N38" s="53">
        <f t="shared" si="13"/>
        <v>-663.47621424</v>
      </c>
      <c r="O38" s="25">
        <f>SUM(B38:N38)</f>
        <v>-22848.674052180002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6" ht="18.75" customHeight="1">
      <c r="A40" s="2" t="s">
        <v>53</v>
      </c>
      <c r="B40" s="53">
        <v>4658.52</v>
      </c>
      <c r="C40" s="53">
        <v>4022.8</v>
      </c>
      <c r="D40" s="53">
        <v>10188.97</v>
      </c>
      <c r="E40" s="53">
        <v>0</v>
      </c>
      <c r="F40" s="53">
        <v>2832.32</v>
      </c>
      <c r="G40" s="53">
        <v>4092.37</v>
      </c>
      <c r="H40" s="53">
        <v>3507.77</v>
      </c>
      <c r="I40" s="53">
        <v>0</v>
      </c>
      <c r="J40" s="53">
        <v>4643.75</v>
      </c>
      <c r="K40" s="53">
        <v>3507.7</v>
      </c>
      <c r="L40" s="53">
        <v>4059.15</v>
      </c>
      <c r="M40" s="53">
        <v>2338.39</v>
      </c>
      <c r="N40" s="53">
        <v>0</v>
      </c>
      <c r="O40" s="55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</f>
        <v>-154176.46</v>
      </c>
      <c r="C42" s="25">
        <f aca="true" t="shared" si="15" ref="C42:N42">+C43+C46+C58+C59</f>
        <v>29901.380000000005</v>
      </c>
      <c r="D42" s="25">
        <f t="shared" si="15"/>
        <v>-111881.28</v>
      </c>
      <c r="E42" s="25">
        <f t="shared" si="15"/>
        <v>6882.0999999999985</v>
      </c>
      <c r="F42" s="25">
        <f t="shared" si="15"/>
        <v>-110817.6</v>
      </c>
      <c r="G42" s="25">
        <f t="shared" si="15"/>
        <v>-164842.55</v>
      </c>
      <c r="H42" s="25">
        <f t="shared" si="15"/>
        <v>-86178.4</v>
      </c>
      <c r="I42" s="25">
        <f>+I43+I46+I58+I59</f>
        <v>-2896.3499999999985</v>
      </c>
      <c r="J42" s="25">
        <f>+J43+J46+J58+J59</f>
        <v>-23452.26999999999</v>
      </c>
      <c r="K42" s="25">
        <f>+K43+K46+K58+K59</f>
        <v>37248.979999999996</v>
      </c>
      <c r="L42" s="25">
        <f>+L43+L46+L58+L59</f>
        <v>85451.15000000002</v>
      </c>
      <c r="M42" s="25">
        <f t="shared" si="15"/>
        <v>86759.37</v>
      </c>
      <c r="N42" s="25">
        <f t="shared" si="15"/>
        <v>-31631.940000000002</v>
      </c>
      <c r="O42" s="25">
        <f>+O43+O46+O58+O59</f>
        <v>-439633.8699999999</v>
      </c>
    </row>
    <row r="43" spans="1:15" ht="18.75" customHeight="1">
      <c r="A43" s="17" t="s">
        <v>55</v>
      </c>
      <c r="B43" s="26">
        <f>B44+B45</f>
        <v>-94876</v>
      </c>
      <c r="C43" s="26">
        <f>C44+C45</f>
        <v>-103384</v>
      </c>
      <c r="D43" s="26">
        <f>D44+D45</f>
        <v>-62468</v>
      </c>
      <c r="E43" s="26">
        <f>E44+E45</f>
        <v>-9648</v>
      </c>
      <c r="F43" s="26">
        <f aca="true" t="shared" si="16" ref="F43:N43">F44+F45</f>
        <v>-60332</v>
      </c>
      <c r="G43" s="26">
        <f t="shared" si="16"/>
        <v>-104740</v>
      </c>
      <c r="H43" s="26">
        <f t="shared" si="16"/>
        <v>-92572</v>
      </c>
      <c r="I43" s="26">
        <f>I44+I45</f>
        <v>-29480</v>
      </c>
      <c r="J43" s="26">
        <f>J44+J45</f>
        <v>-59376</v>
      </c>
      <c r="K43" s="26">
        <f>K44+K45</f>
        <v>-75856</v>
      </c>
      <c r="L43" s="26">
        <f>L44+L45</f>
        <v>-56356</v>
      </c>
      <c r="M43" s="26">
        <f t="shared" si="16"/>
        <v>-38464</v>
      </c>
      <c r="N43" s="26">
        <f t="shared" si="16"/>
        <v>-26320</v>
      </c>
      <c r="O43" s="25">
        <f aca="true" t="shared" si="17" ref="O43:O59">SUM(B43:N43)</f>
        <v>-813872</v>
      </c>
    </row>
    <row r="44" spans="1:26" ht="18.75" customHeight="1">
      <c r="A44" s="13" t="s">
        <v>56</v>
      </c>
      <c r="B44" s="20">
        <f>ROUND(-B9*$D$3,2)</f>
        <v>-94876</v>
      </c>
      <c r="C44" s="20">
        <f>ROUND(-C9*$D$3,2)</f>
        <v>-103384</v>
      </c>
      <c r="D44" s="20">
        <f>ROUND(-D9*$D$3,2)</f>
        <v>-62468</v>
      </c>
      <c r="E44" s="20">
        <f>ROUND(-E9*$D$3,2)</f>
        <v>-9648</v>
      </c>
      <c r="F44" s="20">
        <f aca="true" t="shared" si="18" ref="F44:N44">ROUND(-F9*$D$3,2)</f>
        <v>-60332</v>
      </c>
      <c r="G44" s="20">
        <f t="shared" si="18"/>
        <v>-104740</v>
      </c>
      <c r="H44" s="20">
        <f t="shared" si="18"/>
        <v>-92572</v>
      </c>
      <c r="I44" s="20">
        <f>ROUND(-I9*$D$3,2)</f>
        <v>-29480</v>
      </c>
      <c r="J44" s="20">
        <f>ROUND(-J9*$D$3,2)</f>
        <v>-59376</v>
      </c>
      <c r="K44" s="20">
        <f>ROUND(-K9*$D$3,2)</f>
        <v>-75856</v>
      </c>
      <c r="L44" s="20">
        <f>ROUND(-L9*$D$3,2)</f>
        <v>-56356</v>
      </c>
      <c r="M44" s="20">
        <f t="shared" si="18"/>
        <v>-38464</v>
      </c>
      <c r="N44" s="20">
        <f t="shared" si="18"/>
        <v>-26320</v>
      </c>
      <c r="O44" s="45">
        <f t="shared" si="17"/>
        <v>-813872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-71284.92</v>
      </c>
      <c r="C46" s="26">
        <f aca="true" t="shared" si="20" ref="C46:O46">SUM(C47:C57)</f>
        <v>-53669.53</v>
      </c>
      <c r="D46" s="26">
        <f t="shared" si="20"/>
        <v>-49413.28</v>
      </c>
      <c r="E46" s="26">
        <f t="shared" si="20"/>
        <v>-11755.69</v>
      </c>
      <c r="F46" s="26">
        <f t="shared" si="20"/>
        <v>-50485.6</v>
      </c>
      <c r="G46" s="26">
        <f t="shared" si="20"/>
        <v>-60102.55</v>
      </c>
      <c r="H46" s="26">
        <f t="shared" si="20"/>
        <v>-50880.53</v>
      </c>
      <c r="I46" s="26">
        <f t="shared" si="20"/>
        <v>-17018.96</v>
      </c>
      <c r="J46" s="26">
        <f t="shared" si="20"/>
        <v>-60338.93</v>
      </c>
      <c r="K46" s="26">
        <f t="shared" si="20"/>
        <v>-50496.64</v>
      </c>
      <c r="L46" s="26">
        <f t="shared" si="20"/>
        <v>-61103.77</v>
      </c>
      <c r="M46" s="26">
        <f t="shared" si="20"/>
        <v>-28188.62</v>
      </c>
      <c r="N46" s="26">
        <f t="shared" si="20"/>
        <v>-15445.07</v>
      </c>
      <c r="O46" s="26">
        <f t="shared" si="20"/>
        <v>-580184.09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-71284.92</v>
      </c>
      <c r="C54" s="24">
        <v>-53669.53</v>
      </c>
      <c r="D54" s="24">
        <v>-48913.28</v>
      </c>
      <c r="E54" s="24">
        <v>-10755.69</v>
      </c>
      <c r="F54" s="24">
        <v>-48985.6</v>
      </c>
      <c r="G54" s="24">
        <v>-59602.55</v>
      </c>
      <c r="H54" s="24">
        <v>-50380.53</v>
      </c>
      <c r="I54" s="24">
        <v>-15018.96</v>
      </c>
      <c r="J54" s="24">
        <v>-60338.93</v>
      </c>
      <c r="K54" s="24">
        <v>-50496.64</v>
      </c>
      <c r="L54" s="24">
        <v>-61103.77</v>
      </c>
      <c r="M54" s="24">
        <v>-28188.62</v>
      </c>
      <c r="N54" s="24">
        <v>-15445.07</v>
      </c>
      <c r="O54" s="24">
        <f t="shared" si="17"/>
        <v>-574184.09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109</v>
      </c>
      <c r="B58" s="27">
        <f>2249.82+9734.64</f>
        <v>11984.46</v>
      </c>
      <c r="C58" s="27">
        <f>55011.29+131943.62</f>
        <v>186954.91</v>
      </c>
      <c r="D58" s="27">
        <v>0</v>
      </c>
      <c r="E58" s="27">
        <v>28285.79</v>
      </c>
      <c r="F58" s="27">
        <v>0</v>
      </c>
      <c r="G58" s="27">
        <v>0</v>
      </c>
      <c r="H58" s="27">
        <f>57274.13</f>
        <v>57274.13</v>
      </c>
      <c r="I58" s="27">
        <v>43602.61</v>
      </c>
      <c r="J58" s="27">
        <v>96262.66</v>
      </c>
      <c r="K58" s="27">
        <v>163601.62</v>
      </c>
      <c r="L58" s="27">
        <v>202910.92</v>
      </c>
      <c r="M58" s="27">
        <v>153411.99</v>
      </c>
      <c r="N58" s="27">
        <v>10133.13</v>
      </c>
      <c r="O58" s="24">
        <f t="shared" si="17"/>
        <v>954422.22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874104.5047343001</v>
      </c>
      <c r="C61" s="29">
        <f t="shared" si="21"/>
        <v>864339.3920160001</v>
      </c>
      <c r="D61" s="29">
        <f t="shared" si="21"/>
        <v>556075.34134875</v>
      </c>
      <c r="E61" s="29">
        <f t="shared" si="21"/>
        <v>159348.3770768</v>
      </c>
      <c r="F61" s="29">
        <f t="shared" si="21"/>
        <v>604701.41348835</v>
      </c>
      <c r="G61" s="29">
        <f t="shared" si="21"/>
        <v>701360.8472</v>
      </c>
      <c r="H61" s="29">
        <f t="shared" si="21"/>
        <v>666367.3357999999</v>
      </c>
      <c r="I61" s="29">
        <f t="shared" si="21"/>
        <v>221352.91166820002</v>
      </c>
      <c r="J61" s="29">
        <f>+J36+J42</f>
        <v>807794.4002579998</v>
      </c>
      <c r="K61" s="29">
        <f>+K36+K42</f>
        <v>771706.4944091999</v>
      </c>
      <c r="L61" s="29">
        <f>+L36+L42</f>
        <v>879616.3916665601</v>
      </c>
      <c r="M61" s="29">
        <f t="shared" si="21"/>
        <v>516182.4772959</v>
      </c>
      <c r="N61" s="29">
        <f t="shared" si="21"/>
        <v>196272.00408575998</v>
      </c>
      <c r="O61" s="29">
        <f>SUM(B61:N61)</f>
        <v>7819221.8910478195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874104.5</v>
      </c>
      <c r="C64" s="36">
        <f aca="true" t="shared" si="22" ref="C64:N64">SUM(C65:C78)</f>
        <v>864339.39</v>
      </c>
      <c r="D64" s="36">
        <f t="shared" si="22"/>
        <v>556075.35</v>
      </c>
      <c r="E64" s="36">
        <f t="shared" si="22"/>
        <v>159348.38</v>
      </c>
      <c r="F64" s="36">
        <f t="shared" si="22"/>
        <v>604701.41</v>
      </c>
      <c r="G64" s="36">
        <f t="shared" si="22"/>
        <v>701360.85</v>
      </c>
      <c r="H64" s="36">
        <f t="shared" si="22"/>
        <v>666367.34</v>
      </c>
      <c r="I64" s="36">
        <f t="shared" si="22"/>
        <v>221352.91</v>
      </c>
      <c r="J64" s="36">
        <f t="shared" si="22"/>
        <v>807794.4</v>
      </c>
      <c r="K64" s="36">
        <f t="shared" si="22"/>
        <v>771706.49</v>
      </c>
      <c r="L64" s="36">
        <f t="shared" si="22"/>
        <v>879616.39</v>
      </c>
      <c r="M64" s="36">
        <f t="shared" si="22"/>
        <v>516182.48</v>
      </c>
      <c r="N64" s="36">
        <f t="shared" si="22"/>
        <v>196272</v>
      </c>
      <c r="O64" s="29">
        <f>SUM(O65:O78)</f>
        <v>7819221.890000001</v>
      </c>
    </row>
    <row r="65" spans="1:16" ht="18.75" customHeight="1">
      <c r="A65" s="17" t="s">
        <v>69</v>
      </c>
      <c r="B65" s="36">
        <v>172606.02</v>
      </c>
      <c r="C65" s="36">
        <v>254253.78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426859.8</v>
      </c>
      <c r="P65"/>
    </row>
    <row r="66" spans="1:16" ht="18.75" customHeight="1">
      <c r="A66" s="17" t="s">
        <v>70</v>
      </c>
      <c r="B66" s="36">
        <v>701498.48</v>
      </c>
      <c r="C66" s="36">
        <v>610085.61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1311584.0899999999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556075.35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556075.35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159348.38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159348.38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604701.41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604701.41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701360.85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701360.85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666367.34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666367.34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221352.91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221352.91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807794.4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807794.4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771706.49</v>
      </c>
      <c r="L74" s="35">
        <v>0</v>
      </c>
      <c r="M74" s="35">
        <v>0</v>
      </c>
      <c r="N74" s="35">
        <v>0</v>
      </c>
      <c r="O74" s="29">
        <f t="shared" si="23"/>
        <v>771706.49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879616.39</v>
      </c>
      <c r="M75" s="35">
        <v>0</v>
      </c>
      <c r="N75" s="60">
        <v>0</v>
      </c>
      <c r="O75" s="26">
        <f t="shared" si="23"/>
        <v>879616.39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516182.48</v>
      </c>
      <c r="N76" s="35">
        <v>0</v>
      </c>
      <c r="O76" s="29">
        <f t="shared" si="23"/>
        <v>516182.48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196272</v>
      </c>
      <c r="O77" s="26">
        <f t="shared" si="23"/>
        <v>196272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3">
        <v>2.336682659000152</v>
      </c>
      <c r="C82" s="43">
        <v>2.496522719258682</v>
      </c>
      <c r="D82" s="43">
        <v>0</v>
      </c>
      <c r="E82" s="43">
        <v>0</v>
      </c>
      <c r="F82" s="35">
        <v>0</v>
      </c>
      <c r="G82" s="35">
        <v>0</v>
      </c>
      <c r="H82" s="43">
        <v>0</v>
      </c>
      <c r="I82" s="43">
        <v>0</v>
      </c>
      <c r="J82" s="43">
        <v>0</v>
      </c>
      <c r="K82" s="43">
        <v>0</v>
      </c>
      <c r="L82" s="35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2.0471035497637637</v>
      </c>
      <c r="C83" s="43">
        <v>2.0977725031813437</v>
      </c>
      <c r="D83" s="43">
        <v>0</v>
      </c>
      <c r="E83" s="43">
        <v>0</v>
      </c>
      <c r="F83" s="35">
        <v>0</v>
      </c>
      <c r="G83" s="35">
        <v>0</v>
      </c>
      <c r="H83" s="43">
        <v>0</v>
      </c>
      <c r="I83" s="43">
        <v>0</v>
      </c>
      <c r="J83" s="43">
        <v>0</v>
      </c>
      <c r="K83" s="43">
        <v>0</v>
      </c>
      <c r="L83" s="35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1.8687908270438245</v>
      </c>
      <c r="E84" s="43">
        <v>0</v>
      </c>
      <c r="F84" s="35">
        <v>0</v>
      </c>
      <c r="G84" s="35">
        <v>0</v>
      </c>
      <c r="H84" s="43">
        <v>0</v>
      </c>
      <c r="I84" s="43">
        <v>0</v>
      </c>
      <c r="J84" s="43">
        <v>0</v>
      </c>
      <c r="K84" s="43">
        <v>0</v>
      </c>
      <c r="L84" s="35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2.773273861374757</v>
      </c>
      <c r="F85" s="35">
        <v>0</v>
      </c>
      <c r="G85" s="35">
        <v>0</v>
      </c>
      <c r="H85" s="43">
        <v>0</v>
      </c>
      <c r="I85" s="43">
        <v>0</v>
      </c>
      <c r="J85" s="43">
        <v>0</v>
      </c>
      <c r="K85" s="43">
        <v>0</v>
      </c>
      <c r="L85" s="35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2.181558168792606</v>
      </c>
      <c r="G86" s="35">
        <v>0</v>
      </c>
      <c r="H86" s="43">
        <v>0</v>
      </c>
      <c r="I86" s="43">
        <v>0</v>
      </c>
      <c r="J86" s="43">
        <v>0</v>
      </c>
      <c r="K86" s="43">
        <v>0</v>
      </c>
      <c r="L86" s="35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5">
        <v>0</v>
      </c>
      <c r="G87" s="43">
        <f>(G$37+G$38+G$39)/G$7</f>
        <v>1.7301426023853628</v>
      </c>
      <c r="H87" s="43">
        <v>0</v>
      </c>
      <c r="I87" s="43">
        <v>0</v>
      </c>
      <c r="J87" s="43">
        <v>0</v>
      </c>
      <c r="K87" s="43">
        <v>0</v>
      </c>
      <c r="L87" s="35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5">
        <v>0</v>
      </c>
      <c r="G88" s="35">
        <v>0</v>
      </c>
      <c r="H88" s="43">
        <f>(H$37+H$38+H$39)/H$7</f>
        <v>2.091361817410193</v>
      </c>
      <c r="I88" s="43">
        <v>0</v>
      </c>
      <c r="J88" s="43">
        <v>0</v>
      </c>
      <c r="K88" s="43">
        <v>0</v>
      </c>
      <c r="L88" s="35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5">
        <v>0</v>
      </c>
      <c r="G89" s="35">
        <v>0</v>
      </c>
      <c r="H89" s="43">
        <v>0</v>
      </c>
      <c r="I89" s="43">
        <f>(I$37+I$38+I$39)/I$7</f>
        <v>2.1389462297021207</v>
      </c>
      <c r="J89" s="43">
        <v>0</v>
      </c>
      <c r="K89" s="43">
        <v>0</v>
      </c>
      <c r="L89" s="35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5">
        <v>0</v>
      </c>
      <c r="G90" s="35">
        <v>0</v>
      </c>
      <c r="H90" s="43">
        <v>0</v>
      </c>
      <c r="I90" s="43">
        <v>0</v>
      </c>
      <c r="J90" s="43">
        <f>(J$37+J$38+J$39)/J$7</f>
        <v>2.054641744570107</v>
      </c>
      <c r="K90" s="43">
        <v>0</v>
      </c>
      <c r="L90" s="35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5">
        <v>0</v>
      </c>
      <c r="G91" s="35">
        <v>0</v>
      </c>
      <c r="H91" s="43">
        <v>0</v>
      </c>
      <c r="I91" s="43">
        <v>0</v>
      </c>
      <c r="J91" s="43">
        <v>0</v>
      </c>
      <c r="K91" s="43">
        <f>(K$37+K$38+K$39)/K$7</f>
        <v>2.412025364003907</v>
      </c>
      <c r="L91" s="35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5">
        <v>0</v>
      </c>
      <c r="G92" s="35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2.311562967491969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5">
        <v>0</v>
      </c>
      <c r="G93" s="35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2.902771136382111</v>
      </c>
      <c r="N93" s="43">
        <v>0</v>
      </c>
      <c r="O93" s="61"/>
      <c r="Y93"/>
    </row>
    <row r="94" spans="1:26" ht="18.75" customHeight="1">
      <c r="A94" s="34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8">
        <f>(N$37+N$38+N$39)/N$7</f>
        <v>2.5149131446989106</v>
      </c>
      <c r="O94" s="49"/>
      <c r="P94"/>
      <c r="Z94"/>
    </row>
    <row r="95" spans="1:14" ht="21" customHeight="1">
      <c r="A95" s="66" t="s">
        <v>103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 customHeight="1">
      <c r="A96" s="66" t="s">
        <v>110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ht="15.75">
      <c r="A97" s="66" t="s">
        <v>111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8"/>
    </row>
    <row r="98" spans="1:14" ht="15.75">
      <c r="A98" s="69" t="s">
        <v>106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  <row r="102" ht="14.25">
      <c r="C102" s="76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2018-02-23T19:43:15Z</dcterms:modified>
  <cp:category/>
  <cp:version/>
  <cp:contentType/>
  <cp:contentStatus/>
</cp:coreProperties>
</file>