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<sst xmlns="http://schemas.openxmlformats.org/spreadsheetml/2006/main" count="112" uniqueCount="110">
  <si>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</si>
  <si>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</si>
  <si>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</si>
  <si>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</si>
  <si>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</si>
  <si>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</si>
  <si>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</si>
  <si>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</si>
  <si>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</si>
  <si>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</si>
  <si>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</si>
  <si>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</si>
  <si>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</si>
  <si>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</si>
  <si>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</si>
  <si>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</si>
  <si>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</si>
  <si>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</si>
  <si>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</si>
  <si>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</si>
  <si>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</si>
  <si>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</si>
  <si>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</si>
  <si>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</si>
  <si>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</si>
  <si>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</si>
  <si>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</si>
  <si>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</si>
  <si>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</si>
  <si>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</si>
  <si>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</si>
  <si>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</si>
  <si>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</si>
  <si>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</si>
  <si>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</si>
  <si>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</si>
  <si>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</si>
  <si>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</si>
  <si>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</si>
  <si>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</si>
  <si>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</si>
  <si>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</si>
  <si>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</si>
  <si>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</si>
  <si>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</si>
  <si>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</si>
  <si>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</si>
  <si>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</si>
  <si>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</si>
  <si>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</si>
  <si>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</si>
  <si>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</si>
  <si>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</si>
  <si>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</si>
  <si>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</si>
  <si>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</si>
  <si>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</si>
  <si>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</si>
  <si>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</si>
  <si>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</si>
  <si>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</si>
  <si>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</si>
  <si>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</si>
  <si>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</si>
  <si>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</si>
  <si>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</si>
  <si>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</si>
  <si>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</si>
  <si>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</si>
  <si>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</si>
  <si>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</si>
  <si>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</si>
  <si>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</si>
  <si>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</si>
  <si>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</si>
  <si>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</si>
  <si>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</si>
  <si>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</si>
  <si>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</si>
  <si>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</si>
  <si>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</si>
  <si>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</si>
  <si>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</si>
  <si>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</si>
  <si>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</si>
  <si>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</si>
  <si>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</si>
  <si>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</si>
  <si>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</si>
  <si>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</si>
  <si>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</si>
  <si>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</si>
  <si>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</si>
  <si>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</si>
  <si>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</si>
  <si>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</si>
  <si>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</si>
  <si>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</si>
  <si>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</si>
  <si>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</si>
  <si>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</si>
  <si>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</si>
  <si>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</si>
  <si>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</si>
  <si>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</si>
  <si>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</si>
  <si>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</si>
  <si>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</si>
  <si>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</si>
  <si>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OPERAÇÃO 17/02/18 - VENCIMENTO 23/02/18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</si>
</sst>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384" width="9.00390625" style="1" customWidth="1"/>
  </cols>
  <sheetData>
    <row r="1" spans="1:15" ht="21">
      <c r="A1" s="73" t="s">
        <v>31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37</v>
      </c>
      <c r="C5" s="4" t="s">
        <v>37</v>
      </c>
      <c r="D5" s="4" t="s">
        <v>30</v>
      </c>
      <c r="E5" s="4" t="s">
        <v>40</v>
      </c>
      <c r="F5" s="4" t="s">
        <v>32</v>
      </c>
      <c r="G5" s="4" t="s">
        <v>39</v>
      </c>
      <c r="H5" s="4" t="s">
        <v>106</v>
      </c>
      <c r="I5" s="4" t="s">
        <v>99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5"/>
    </row>
    <row r="6" spans="1:15" ht="20.25" customHeight="1">
      <c r="A6" s="75"/>
      <c r="B6" s="3" t="s">
        <v>21</v>
      </c>
      <c r="C6" s="3" t="s">
        <v>22</v>
      </c>
      <c r="D6" s="3" t="s">
        <v>23</v>
      </c>
      <c r="E6" s="3" t="s">
        <v>95</v>
      </c>
      <c r="F6" s="3" t="s">
        <v>96</v>
      </c>
      <c r="G6" s="3" t="s">
        <v>97</v>
      </c>
      <c r="H6" s="66" t="s">
        <v>29</v>
      </c>
      <c r="I6" s="66" t="s">
        <v>98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5"/>
    </row>
    <row r="7" spans="1:26" ht="18.75" customHeight="1">
      <c r="A7" s="9" t="s">
        <v>3</v>
      </c>
      <c r="B7" s="10">
        <f>B8+B20+B24</f>
        <v>334778</v>
      </c>
      <c r="C7" s="10">
        <f>C8+C20+C24</f>
        <v>235869</v>
      </c>
      <c r="D7" s="10">
        <f>D8+D20+D24</f>
        <v>263481</v>
      </c>
      <c r="E7" s="10">
        <f>E8+E20+E24</f>
        <v>41292</v>
      </c>
      <c r="F7" s="10">
        <f aca="true" t="shared" si="0" ref="F7:N7">F8+F20+F24</f>
        <v>220579</v>
      </c>
      <c r="G7" s="10">
        <f t="shared" si="0"/>
        <v>346831</v>
      </c>
      <c r="H7" s="10">
        <f>H8+H20+H24</f>
        <v>238194</v>
      </c>
      <c r="I7" s="10">
        <f>I8+I20+I24</f>
        <v>66428</v>
      </c>
      <c r="J7" s="10">
        <f>J8+J20+J24</f>
        <v>298524</v>
      </c>
      <c r="K7" s="10">
        <f>K8+K20+K24</f>
        <v>214204</v>
      </c>
      <c r="L7" s="10">
        <f>L8+L20+L24</f>
        <v>276711</v>
      </c>
      <c r="M7" s="10">
        <f t="shared" si="0"/>
        <v>94535</v>
      </c>
      <c r="N7" s="10">
        <f t="shared" si="0"/>
        <v>55067</v>
      </c>
      <c r="O7" s="10">
        <f>+O8+O20+O24</f>
        <v>2686493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161633</v>
      </c>
      <c r="C8" s="12">
        <f>+C9+C12+C16</f>
        <v>121641</v>
      </c>
      <c r="D8" s="12">
        <f>+D9+D12+D16</f>
        <v>143422</v>
      </c>
      <c r="E8" s="12">
        <f>+E9+E12+E16</f>
        <v>20470</v>
      </c>
      <c r="F8" s="12">
        <f aca="true" t="shared" si="1" ref="F8:N8">+F9+F12+F16</f>
        <v>111970</v>
      </c>
      <c r="G8" s="12">
        <f t="shared" si="1"/>
        <v>178323</v>
      </c>
      <c r="H8" s="12">
        <f>+H9+H12+H16</f>
        <v>121057</v>
      </c>
      <c r="I8" s="12">
        <f>+I9+I12+I16</f>
        <v>34211</v>
      </c>
      <c r="J8" s="12">
        <f>+J9+J12+J16</f>
        <v>154680</v>
      </c>
      <c r="K8" s="12">
        <f>+K9+K12+K16</f>
        <v>112099</v>
      </c>
      <c r="L8" s="12">
        <f>+L9+L12+L16</f>
        <v>137177</v>
      </c>
      <c r="M8" s="12">
        <f t="shared" si="1"/>
        <v>51811</v>
      </c>
      <c r="N8" s="12">
        <f t="shared" si="1"/>
        <v>31918</v>
      </c>
      <c r="O8" s="12">
        <f>SUM(B8:N8)</f>
        <v>1380412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23353</v>
      </c>
      <c r="C9" s="14">
        <v>22873</v>
      </c>
      <c r="D9" s="14">
        <v>17994</v>
      </c>
      <c r="E9" s="14">
        <v>2489</v>
      </c>
      <c r="F9" s="14">
        <v>14843</v>
      </c>
      <c r="G9" s="14">
        <v>26665</v>
      </c>
      <c r="H9" s="14">
        <v>21893</v>
      </c>
      <c r="I9" s="14">
        <v>6176</v>
      </c>
      <c r="J9" s="14">
        <v>16184</v>
      </c>
      <c r="K9" s="14">
        <v>17926</v>
      </c>
      <c r="L9" s="14">
        <v>16093</v>
      </c>
      <c r="M9" s="14">
        <v>7805</v>
      </c>
      <c r="N9" s="14">
        <v>4963</v>
      </c>
      <c r="O9" s="12">
        <f aca="true" t="shared" si="2" ref="O9:O19">SUM(B9:N9)</f>
        <v>199257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23353</v>
      </c>
      <c r="C10" s="14">
        <f>+C9-C11</f>
        <v>22873</v>
      </c>
      <c r="D10" s="14">
        <f>+D9-D11</f>
        <v>17994</v>
      </c>
      <c r="E10" s="14">
        <f>+E9-E11</f>
        <v>2489</v>
      </c>
      <c r="F10" s="14">
        <f aca="true" t="shared" si="3" ref="F10:N10">+F9-F11</f>
        <v>14843</v>
      </c>
      <c r="G10" s="14">
        <f t="shared" si="3"/>
        <v>26665</v>
      </c>
      <c r="H10" s="14">
        <f>+H9-H11</f>
        <v>21893</v>
      </c>
      <c r="I10" s="14">
        <f>+I9-I11</f>
        <v>6176</v>
      </c>
      <c r="J10" s="14">
        <f>+J9-J11</f>
        <v>16184</v>
      </c>
      <c r="K10" s="14">
        <f>+K9-K11</f>
        <v>17926</v>
      </c>
      <c r="L10" s="14">
        <f>+L9-L11</f>
        <v>16093</v>
      </c>
      <c r="M10" s="14">
        <f t="shared" si="3"/>
        <v>7805</v>
      </c>
      <c r="N10" s="14">
        <f t="shared" si="3"/>
        <v>4963</v>
      </c>
      <c r="O10" s="12">
        <f t="shared" si="2"/>
        <v>199257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130134</v>
      </c>
      <c r="C12" s="14">
        <f>C13+C14+C15</f>
        <v>93093</v>
      </c>
      <c r="D12" s="14">
        <f>D13+D14+D15</f>
        <v>119070</v>
      </c>
      <c r="E12" s="14">
        <f>E13+E14+E15</f>
        <v>17029</v>
      </c>
      <c r="F12" s="14">
        <f aca="true" t="shared" si="4" ref="F12:N12">F13+F14+F15</f>
        <v>91751</v>
      </c>
      <c r="G12" s="14">
        <f t="shared" si="4"/>
        <v>142401</v>
      </c>
      <c r="H12" s="14">
        <f>H13+H14+H15</f>
        <v>93740</v>
      </c>
      <c r="I12" s="14">
        <f>I13+I14+I15</f>
        <v>26405</v>
      </c>
      <c r="J12" s="14">
        <f>J13+J14+J15</f>
        <v>130009</v>
      </c>
      <c r="K12" s="14">
        <f>K13+K14+K15</f>
        <v>88620</v>
      </c>
      <c r="L12" s="14">
        <f>L13+L14+L15</f>
        <v>113448</v>
      </c>
      <c r="M12" s="14">
        <f t="shared" si="4"/>
        <v>41620</v>
      </c>
      <c r="N12" s="14">
        <f t="shared" si="4"/>
        <v>25762</v>
      </c>
      <c r="O12" s="12">
        <f t="shared" si="2"/>
        <v>1113082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63564</v>
      </c>
      <c r="C13" s="14">
        <v>47310</v>
      </c>
      <c r="D13" s="14">
        <v>57284</v>
      </c>
      <c r="E13" s="14">
        <v>8446</v>
      </c>
      <c r="F13" s="14">
        <v>44395</v>
      </c>
      <c r="G13" s="14">
        <v>70053</v>
      </c>
      <c r="H13" s="14">
        <v>47348</v>
      </c>
      <c r="I13" s="14">
        <v>13607</v>
      </c>
      <c r="J13" s="14">
        <v>65673</v>
      </c>
      <c r="K13" s="14">
        <v>43055</v>
      </c>
      <c r="L13" s="14">
        <v>53679</v>
      </c>
      <c r="M13" s="14">
        <v>19387</v>
      </c>
      <c r="N13" s="14">
        <v>11499</v>
      </c>
      <c r="O13" s="12">
        <f t="shared" si="2"/>
        <v>545300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64709</v>
      </c>
      <c r="C14" s="14">
        <v>43799</v>
      </c>
      <c r="D14" s="14">
        <v>60425</v>
      </c>
      <c r="E14" s="14">
        <v>8281</v>
      </c>
      <c r="F14" s="14">
        <v>45782</v>
      </c>
      <c r="G14" s="14">
        <v>68995</v>
      </c>
      <c r="H14" s="14">
        <v>44740</v>
      </c>
      <c r="I14" s="14">
        <v>12315</v>
      </c>
      <c r="J14" s="14">
        <v>63008</v>
      </c>
      <c r="K14" s="14">
        <v>44084</v>
      </c>
      <c r="L14" s="14">
        <v>58502</v>
      </c>
      <c r="M14" s="14">
        <v>21640</v>
      </c>
      <c r="N14" s="14">
        <v>13952</v>
      </c>
      <c r="O14" s="12">
        <f t="shared" si="2"/>
        <v>550232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1861</v>
      </c>
      <c r="C15" s="14">
        <v>1984</v>
      </c>
      <c r="D15" s="14">
        <v>1361</v>
      </c>
      <c r="E15" s="14">
        <v>302</v>
      </c>
      <c r="F15" s="14">
        <v>1574</v>
      </c>
      <c r="G15" s="14">
        <v>3353</v>
      </c>
      <c r="H15" s="14">
        <v>1652</v>
      </c>
      <c r="I15" s="14">
        <v>483</v>
      </c>
      <c r="J15" s="14">
        <v>1328</v>
      </c>
      <c r="K15" s="14">
        <v>1481</v>
      </c>
      <c r="L15" s="14">
        <v>1267</v>
      </c>
      <c r="M15" s="14">
        <v>593</v>
      </c>
      <c r="N15" s="14">
        <v>311</v>
      </c>
      <c r="O15" s="12">
        <f t="shared" si="2"/>
        <v>17550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8146</v>
      </c>
      <c r="C16" s="14">
        <f>C17+C18+C19</f>
        <v>5675</v>
      </c>
      <c r="D16" s="14">
        <f>D17+D18+D19</f>
        <v>6358</v>
      </c>
      <c r="E16" s="14">
        <f>E17+E18+E19</f>
        <v>952</v>
      </c>
      <c r="F16" s="14">
        <f aca="true" t="shared" si="5" ref="F16:N16">F17+F18+F19</f>
        <v>5376</v>
      </c>
      <c r="G16" s="14">
        <f t="shared" si="5"/>
        <v>9257</v>
      </c>
      <c r="H16" s="14">
        <f>H17+H18+H19</f>
        <v>5424</v>
      </c>
      <c r="I16" s="14">
        <f>I17+I18+I19</f>
        <v>1630</v>
      </c>
      <c r="J16" s="14">
        <f>J17+J18+J19</f>
        <v>8487</v>
      </c>
      <c r="K16" s="14">
        <f>K17+K18+K19</f>
        <v>5553</v>
      </c>
      <c r="L16" s="14">
        <f>L17+L18+L19</f>
        <v>7636</v>
      </c>
      <c r="M16" s="14">
        <f t="shared" si="5"/>
        <v>2386</v>
      </c>
      <c r="N16" s="14">
        <f t="shared" si="5"/>
        <v>1193</v>
      </c>
      <c r="O16" s="12">
        <f t="shared" si="2"/>
        <v>68073</v>
      </c>
    </row>
    <row r="17" spans="1:26" ht="18.75" customHeight="1">
      <c r="A17" s="15" t="s">
        <v>16</v>
      </c>
      <c r="B17" s="14">
        <v>8105</v>
      </c>
      <c r="C17" s="14">
        <v>5648</v>
      </c>
      <c r="D17" s="14">
        <v>6332</v>
      </c>
      <c r="E17" s="14">
        <v>948</v>
      </c>
      <c r="F17" s="14">
        <v>5345</v>
      </c>
      <c r="G17" s="14">
        <v>9220</v>
      </c>
      <c r="H17" s="14">
        <v>5400</v>
      </c>
      <c r="I17" s="14">
        <v>1626</v>
      </c>
      <c r="J17" s="14">
        <v>8454</v>
      </c>
      <c r="K17" s="14">
        <v>5514</v>
      </c>
      <c r="L17" s="14">
        <v>7602</v>
      </c>
      <c r="M17" s="14">
        <v>2363</v>
      </c>
      <c r="N17" s="14">
        <v>1187</v>
      </c>
      <c r="O17" s="12">
        <f t="shared" si="2"/>
        <v>67744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29</v>
      </c>
      <c r="C18" s="14">
        <v>26</v>
      </c>
      <c r="D18" s="14">
        <v>21</v>
      </c>
      <c r="E18" s="14">
        <v>4</v>
      </c>
      <c r="F18" s="14">
        <v>28</v>
      </c>
      <c r="G18" s="14">
        <v>27</v>
      </c>
      <c r="H18" s="14">
        <v>22</v>
      </c>
      <c r="I18" s="14">
        <v>3</v>
      </c>
      <c r="J18" s="14">
        <v>31</v>
      </c>
      <c r="K18" s="14">
        <v>36</v>
      </c>
      <c r="L18" s="14">
        <v>34</v>
      </c>
      <c r="M18" s="14">
        <v>19</v>
      </c>
      <c r="N18" s="14">
        <v>6</v>
      </c>
      <c r="O18" s="12">
        <f t="shared" si="2"/>
        <v>286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12</v>
      </c>
      <c r="C19" s="14">
        <v>1</v>
      </c>
      <c r="D19" s="14">
        <v>5</v>
      </c>
      <c r="E19" s="14">
        <v>0</v>
      </c>
      <c r="F19" s="14">
        <v>3</v>
      </c>
      <c r="G19" s="14">
        <v>10</v>
      </c>
      <c r="H19" s="14">
        <v>2</v>
      </c>
      <c r="I19" s="14">
        <v>1</v>
      </c>
      <c r="J19" s="14">
        <v>2</v>
      </c>
      <c r="K19" s="14">
        <v>3</v>
      </c>
      <c r="L19" s="14">
        <v>0</v>
      </c>
      <c r="M19" s="14">
        <v>4</v>
      </c>
      <c r="N19" s="14">
        <v>0</v>
      </c>
      <c r="O19" s="12">
        <f t="shared" si="2"/>
        <v>43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91164</v>
      </c>
      <c r="C20" s="18">
        <f>C21+C22+C23</f>
        <v>53572</v>
      </c>
      <c r="D20" s="18">
        <f>D21+D22+D23</f>
        <v>57384</v>
      </c>
      <c r="E20" s="18">
        <f>E21+E22+E23</f>
        <v>9148</v>
      </c>
      <c r="F20" s="18">
        <f aca="true" t="shared" si="6" ref="F20:N20">F21+F22+F23</f>
        <v>51026</v>
      </c>
      <c r="G20" s="18">
        <f t="shared" si="6"/>
        <v>78397</v>
      </c>
      <c r="H20" s="18">
        <f>H21+H22+H23</f>
        <v>59258</v>
      </c>
      <c r="I20" s="18">
        <f>I21+I22+I23</f>
        <v>15852</v>
      </c>
      <c r="J20" s="18">
        <f>J21+J22+J23</f>
        <v>81561</v>
      </c>
      <c r="K20" s="18">
        <f>K21+K22+K23</f>
        <v>51765</v>
      </c>
      <c r="L20" s="18">
        <f>L21+L22+L23</f>
        <v>85016</v>
      </c>
      <c r="M20" s="18">
        <f t="shared" si="6"/>
        <v>26697</v>
      </c>
      <c r="N20" s="18">
        <f t="shared" si="6"/>
        <v>14656</v>
      </c>
      <c r="O20" s="12">
        <f aca="true" t="shared" si="7" ref="O20:O26">SUM(B20:N20)</f>
        <v>675496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46634</v>
      </c>
      <c r="C21" s="14">
        <v>29695</v>
      </c>
      <c r="D21" s="14">
        <v>28132</v>
      </c>
      <c r="E21" s="14">
        <v>4816</v>
      </c>
      <c r="F21" s="14">
        <v>25942</v>
      </c>
      <c r="G21" s="14">
        <v>40267</v>
      </c>
      <c r="H21" s="14">
        <v>32332</v>
      </c>
      <c r="I21" s="14">
        <v>8788</v>
      </c>
      <c r="J21" s="14">
        <v>43472</v>
      </c>
      <c r="K21" s="14">
        <v>26686</v>
      </c>
      <c r="L21" s="14">
        <v>42476</v>
      </c>
      <c r="M21" s="14">
        <v>13363</v>
      </c>
      <c r="N21" s="14">
        <v>7146</v>
      </c>
      <c r="O21" s="12">
        <f t="shared" si="7"/>
        <v>349749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43592</v>
      </c>
      <c r="C22" s="14">
        <v>23191</v>
      </c>
      <c r="D22" s="14">
        <v>28732</v>
      </c>
      <c r="E22" s="14">
        <v>4205</v>
      </c>
      <c r="F22" s="14">
        <v>24484</v>
      </c>
      <c r="G22" s="14">
        <v>36949</v>
      </c>
      <c r="H22" s="14">
        <v>26303</v>
      </c>
      <c r="I22" s="14">
        <v>6897</v>
      </c>
      <c r="J22" s="14">
        <v>37433</v>
      </c>
      <c r="K22" s="14">
        <v>24545</v>
      </c>
      <c r="L22" s="14">
        <v>41873</v>
      </c>
      <c r="M22" s="14">
        <v>13038</v>
      </c>
      <c r="N22" s="14">
        <v>7364</v>
      </c>
      <c r="O22" s="12">
        <f t="shared" si="7"/>
        <v>318606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938</v>
      </c>
      <c r="C23" s="14">
        <v>686</v>
      </c>
      <c r="D23" s="14">
        <v>520</v>
      </c>
      <c r="E23" s="14">
        <v>127</v>
      </c>
      <c r="F23" s="14">
        <v>600</v>
      </c>
      <c r="G23" s="14">
        <v>1181</v>
      </c>
      <c r="H23" s="14">
        <v>623</v>
      </c>
      <c r="I23" s="14">
        <v>167</v>
      </c>
      <c r="J23" s="14">
        <v>656</v>
      </c>
      <c r="K23" s="14">
        <v>534</v>
      </c>
      <c r="L23" s="14">
        <v>667</v>
      </c>
      <c r="M23" s="14">
        <v>296</v>
      </c>
      <c r="N23" s="14">
        <v>146</v>
      </c>
      <c r="O23" s="12">
        <f t="shared" si="7"/>
        <v>7141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81981</v>
      </c>
      <c r="C24" s="14">
        <f>C25+C26</f>
        <v>60656</v>
      </c>
      <c r="D24" s="14">
        <f>D25+D26</f>
        <v>62675</v>
      </c>
      <c r="E24" s="14">
        <f>E25+E26</f>
        <v>11674</v>
      </c>
      <c r="F24" s="14">
        <f aca="true" t="shared" si="8" ref="F24:N24">F25+F26</f>
        <v>57583</v>
      </c>
      <c r="G24" s="14">
        <f t="shared" si="8"/>
        <v>90111</v>
      </c>
      <c r="H24" s="14">
        <f>H25+H26</f>
        <v>57879</v>
      </c>
      <c r="I24" s="14">
        <f>I25+I26</f>
        <v>16365</v>
      </c>
      <c r="J24" s="14">
        <f>J25+J26</f>
        <v>62283</v>
      </c>
      <c r="K24" s="14">
        <f>K25+K26</f>
        <v>50340</v>
      </c>
      <c r="L24" s="14">
        <f>L25+L26</f>
        <v>54518</v>
      </c>
      <c r="M24" s="14">
        <f t="shared" si="8"/>
        <v>16027</v>
      </c>
      <c r="N24" s="14">
        <f t="shared" si="8"/>
        <v>8493</v>
      </c>
      <c r="O24" s="12">
        <f t="shared" si="7"/>
        <v>630585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41</v>
      </c>
      <c r="B25" s="14">
        <v>53345</v>
      </c>
      <c r="C25" s="14">
        <v>43079</v>
      </c>
      <c r="D25" s="14">
        <v>44604</v>
      </c>
      <c r="E25" s="14">
        <v>8639</v>
      </c>
      <c r="F25" s="14">
        <v>41588</v>
      </c>
      <c r="G25" s="14">
        <v>67050</v>
      </c>
      <c r="H25" s="14">
        <v>43848</v>
      </c>
      <c r="I25" s="14">
        <v>13022</v>
      </c>
      <c r="J25" s="14">
        <v>41855</v>
      </c>
      <c r="K25" s="14">
        <v>35798</v>
      </c>
      <c r="L25" s="14">
        <v>37059</v>
      </c>
      <c r="M25" s="14">
        <v>11129</v>
      </c>
      <c r="N25" s="14">
        <v>5488</v>
      </c>
      <c r="O25" s="12">
        <f t="shared" si="7"/>
        <v>446504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42</v>
      </c>
      <c r="B26" s="14">
        <v>28636</v>
      </c>
      <c r="C26" s="14">
        <v>17577</v>
      </c>
      <c r="D26" s="14">
        <v>18071</v>
      </c>
      <c r="E26" s="14">
        <v>3035</v>
      </c>
      <c r="F26" s="14">
        <v>15995</v>
      </c>
      <c r="G26" s="14">
        <v>23061</v>
      </c>
      <c r="H26" s="14">
        <v>14031</v>
      </c>
      <c r="I26" s="14">
        <v>3343</v>
      </c>
      <c r="J26" s="14">
        <v>20428</v>
      </c>
      <c r="K26" s="14">
        <v>14542</v>
      </c>
      <c r="L26" s="14">
        <v>17459</v>
      </c>
      <c r="M26" s="14">
        <v>4898</v>
      </c>
      <c r="N26" s="14">
        <v>3005</v>
      </c>
      <c r="O26" s="12">
        <f t="shared" si="7"/>
        <v>184081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43</v>
      </c>
      <c r="B28" s="23">
        <f>B29+B30</f>
        <v>2.09110546</v>
      </c>
      <c r="C28" s="23">
        <f aca="true" t="shared" si="9" ref="C28:N28">C29+C30</f>
        <v>2.1945305</v>
      </c>
      <c r="D28" s="23">
        <f t="shared" si="9"/>
        <v>1.86265005</v>
      </c>
      <c r="E28" s="23">
        <f t="shared" si="9"/>
        <v>2.7615184</v>
      </c>
      <c r="F28" s="23">
        <f t="shared" si="9"/>
        <v>2.17494205</v>
      </c>
      <c r="G28" s="23">
        <f t="shared" si="9"/>
        <v>1.7247999999999999</v>
      </c>
      <c r="H28" s="23">
        <f>H29+H30</f>
        <v>2.0851</v>
      </c>
      <c r="I28" s="23">
        <f>I29+I30</f>
        <v>2.1327002</v>
      </c>
      <c r="J28" s="23">
        <f>J29+J30</f>
        <v>2.0483118</v>
      </c>
      <c r="K28" s="23">
        <f>K29+K30</f>
        <v>2.4050343</v>
      </c>
      <c r="L28" s="23">
        <f>L29+L30</f>
        <v>2.30394976</v>
      </c>
      <c r="M28" s="23">
        <f t="shared" si="9"/>
        <v>2.89413143</v>
      </c>
      <c r="N28" s="23">
        <f t="shared" si="9"/>
        <v>2.50697856</v>
      </c>
      <c r="O28" s="64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44</v>
      </c>
      <c r="B29" s="23">
        <v>2.0973</v>
      </c>
      <c r="C29" s="23">
        <v>2.2004</v>
      </c>
      <c r="D29" s="23">
        <v>1.8682</v>
      </c>
      <c r="E29" s="23">
        <v>2.7678</v>
      </c>
      <c r="F29" s="23">
        <v>2.1813</v>
      </c>
      <c r="G29" s="23">
        <v>1.7299</v>
      </c>
      <c r="H29" s="23">
        <v>2.0907</v>
      </c>
      <c r="I29" s="23">
        <v>2.1383</v>
      </c>
      <c r="J29" s="23">
        <v>2.054</v>
      </c>
      <c r="K29" s="23">
        <v>2.4114</v>
      </c>
      <c r="L29" s="23">
        <v>2.3102</v>
      </c>
      <c r="M29" s="23">
        <v>2.9015</v>
      </c>
      <c r="N29" s="23">
        <v>2.5143</v>
      </c>
      <c r="O29" s="24"/>
      <c r="P29"/>
    </row>
    <row r="30" spans="1:26" ht="18.75" customHeight="1">
      <c r="A30" s="52" t="s">
        <v>45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-0.0055998</v>
      </c>
      <c r="J30" s="23">
        <v>-0.0056882</v>
      </c>
      <c r="K30" s="23">
        <v>-0.0063657</v>
      </c>
      <c r="L30" s="23">
        <v>-0.00625024</v>
      </c>
      <c r="M30" s="23">
        <v>-0.00736857</v>
      </c>
      <c r="N30" s="23">
        <v>-0.00732144</v>
      </c>
      <c r="O30" s="65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46</v>
      </c>
      <c r="B32" s="56">
        <f>B33*B34</f>
        <v>3257.0800000000004</v>
      </c>
      <c r="C32" s="56">
        <f aca="true" t="shared" si="10" ref="C32:N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2242.7200000000003</v>
      </c>
      <c r="I32" s="56">
        <f t="shared" si="10"/>
        <v>654.84</v>
      </c>
      <c r="J32" s="56">
        <f>J33*J34</f>
        <v>2546.6000000000004</v>
      </c>
      <c r="K32" s="56">
        <f>K33*K34</f>
        <v>2118.6</v>
      </c>
      <c r="L32" s="56">
        <f>L33*L34</f>
        <v>2602.2400000000002</v>
      </c>
      <c r="M32" s="56">
        <f t="shared" si="10"/>
        <v>1271.16</v>
      </c>
      <c r="N32" s="56">
        <f t="shared" si="10"/>
        <v>719.0400000000001</v>
      </c>
      <c r="O32" s="25">
        <f>SUM(B32:N32)</f>
        <v>25436.04</v>
      </c>
    </row>
    <row r="33" spans="1:26" ht="18.75" customHeight="1">
      <c r="A33" s="52" t="s">
        <v>47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524</v>
      </c>
      <c r="I33" s="58">
        <v>153</v>
      </c>
      <c r="J33" s="58">
        <v>595</v>
      </c>
      <c r="K33" s="58">
        <v>495</v>
      </c>
      <c r="L33" s="58">
        <v>608</v>
      </c>
      <c r="M33" s="58">
        <v>297</v>
      </c>
      <c r="N33" s="58">
        <v>168</v>
      </c>
      <c r="O33" s="12">
        <f>SUM(B33:N33)</f>
        <v>5943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48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49</v>
      </c>
      <c r="B36" s="60">
        <f>B37+B38+B39+B40</f>
        <v>707971.7036878801</v>
      </c>
      <c r="C36" s="60">
        <f aca="true" t="shared" si="11" ref="C36:N36">C37+C38+C39+C40</f>
        <v>524037.03450450004</v>
      </c>
      <c r="D36" s="60">
        <f t="shared" si="11"/>
        <v>503123.26782405004</v>
      </c>
      <c r="E36" s="60">
        <f t="shared" si="11"/>
        <v>114674.89777279999</v>
      </c>
      <c r="F36" s="60">
        <f t="shared" si="11"/>
        <v>484740.26244694996</v>
      </c>
      <c r="G36" s="60">
        <f t="shared" si="11"/>
        <v>604968.6388</v>
      </c>
      <c r="H36" s="60">
        <f t="shared" si="11"/>
        <v>502408.79939999996</v>
      </c>
      <c r="I36" s="60">
        <f>I37+I38+I39+I40</f>
        <v>142325.84888560002</v>
      </c>
      <c r="J36" s="60">
        <f>J37+J38+J39+J40</f>
        <v>618660.5817831999</v>
      </c>
      <c r="K36" s="60">
        <f>K37+K38+K39+K40</f>
        <v>520794.2671972</v>
      </c>
      <c r="L36" s="60">
        <f>L37+L38+L39+L40</f>
        <v>644189.63203936</v>
      </c>
      <c r="M36" s="60">
        <f t="shared" si="11"/>
        <v>277206.26473505</v>
      </c>
      <c r="N36" s="60">
        <f t="shared" si="11"/>
        <v>138770.82836352</v>
      </c>
      <c r="O36" s="60">
        <f>O37+O38+O39+O40</f>
        <v>5783872.027440111</v>
      </c>
    </row>
    <row r="37" spans="1:15" ht="18.75" customHeight="1">
      <c r="A37" s="57" t="s">
        <v>50</v>
      </c>
      <c r="B37" s="54">
        <f aca="true" t="shared" si="12" ref="B37:N37">B29*B7</f>
        <v>702129.8994000001</v>
      </c>
      <c r="C37" s="54">
        <f t="shared" si="12"/>
        <v>519006.1476</v>
      </c>
      <c r="D37" s="54">
        <f t="shared" si="12"/>
        <v>492235.20420000004</v>
      </c>
      <c r="E37" s="54">
        <f t="shared" si="12"/>
        <v>114287.99759999999</v>
      </c>
      <c r="F37" s="54">
        <f t="shared" si="12"/>
        <v>481148.9726999999</v>
      </c>
      <c r="G37" s="54">
        <f t="shared" si="12"/>
        <v>599982.9469</v>
      </c>
      <c r="H37" s="54">
        <f t="shared" si="12"/>
        <v>497992.1958</v>
      </c>
      <c r="I37" s="54">
        <f>I29*I7</f>
        <v>142042.99240000002</v>
      </c>
      <c r="J37" s="54">
        <f>J29*J7</f>
        <v>613168.296</v>
      </c>
      <c r="K37" s="54">
        <f>K29*K7</f>
        <v>516531.5256</v>
      </c>
      <c r="L37" s="54">
        <f>L29*L7</f>
        <v>639257.7522</v>
      </c>
      <c r="M37" s="54">
        <f t="shared" si="12"/>
        <v>274293.3025</v>
      </c>
      <c r="N37" s="54">
        <f t="shared" si="12"/>
        <v>138454.9581</v>
      </c>
      <c r="O37" s="56">
        <f>SUM(B37:N37)</f>
        <v>5730532.191000001</v>
      </c>
    </row>
    <row r="38" spans="1:15" ht="18.75" customHeight="1">
      <c r="A38" s="57" t="s">
        <v>51</v>
      </c>
      <c r="B38" s="54">
        <f aca="true" t="shared" si="13" ref="B38:N38">B30*B7</f>
        <v>-2073.79571212</v>
      </c>
      <c r="C38" s="54">
        <f t="shared" si="13"/>
        <v>-1384.4330955</v>
      </c>
      <c r="D38" s="54">
        <f t="shared" si="13"/>
        <v>-1462.3063759499998</v>
      </c>
      <c r="E38" s="54">
        <f t="shared" si="13"/>
        <v>-259.3798272</v>
      </c>
      <c r="F38" s="54">
        <f t="shared" si="13"/>
        <v>-1402.4302530500001</v>
      </c>
      <c r="G38" s="54">
        <f t="shared" si="13"/>
        <v>-1768.8381000000002</v>
      </c>
      <c r="H38" s="54">
        <f t="shared" si="13"/>
        <v>-1333.8864</v>
      </c>
      <c r="I38" s="54">
        <f>I30*I7</f>
        <v>-371.9835144</v>
      </c>
      <c r="J38" s="54">
        <f>J30*J7</f>
        <v>-1698.0642168</v>
      </c>
      <c r="K38" s="54">
        <f>K30*K7</f>
        <v>-1363.5584028</v>
      </c>
      <c r="L38" s="54">
        <f>L30*L7</f>
        <v>-1729.5101606399999</v>
      </c>
      <c r="M38" s="54">
        <f t="shared" si="13"/>
        <v>-696.58776495</v>
      </c>
      <c r="N38" s="54">
        <f t="shared" si="13"/>
        <v>-403.16973648000004</v>
      </c>
      <c r="O38" s="25">
        <f>SUM(B38:N38)</f>
        <v>-15947.94355989</v>
      </c>
    </row>
    <row r="39" spans="1:15" ht="18.75" customHeight="1">
      <c r="A39" s="57" t="s">
        <v>52</v>
      </c>
      <c r="B39" s="54">
        <f aca="true" t="shared" si="14" ref="B39:N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2242.7200000000003</v>
      </c>
      <c r="I39" s="54">
        <f>I32</f>
        <v>654.84</v>
      </c>
      <c r="J39" s="54">
        <f>J32</f>
        <v>2546.6000000000004</v>
      </c>
      <c r="K39" s="54">
        <f>K32</f>
        <v>2118.6</v>
      </c>
      <c r="L39" s="54">
        <f>L32</f>
        <v>2602.2400000000002</v>
      </c>
      <c r="M39" s="54">
        <f t="shared" si="14"/>
        <v>1271.16</v>
      </c>
      <c r="N39" s="54">
        <f t="shared" si="14"/>
        <v>719.0400000000001</v>
      </c>
      <c r="O39" s="56">
        <f>SUM(B39:N39)</f>
        <v>25436.04</v>
      </c>
    </row>
    <row r="40" spans="1:26" ht="18.75" customHeight="1">
      <c r="A40" s="2" t="s">
        <v>53</v>
      </c>
      <c r="B40" s="54">
        <v>4658.52</v>
      </c>
      <c r="C40" s="54">
        <v>4022.8</v>
      </c>
      <c r="D40" s="54">
        <v>10188.97</v>
      </c>
      <c r="E40" s="54">
        <v>0</v>
      </c>
      <c r="F40" s="54">
        <v>2832.32</v>
      </c>
      <c r="G40" s="54">
        <v>4092.37</v>
      </c>
      <c r="H40" s="54">
        <v>3507.77</v>
      </c>
      <c r="I40" s="54">
        <v>0</v>
      </c>
      <c r="J40" s="54">
        <v>4643.75</v>
      </c>
      <c r="K40" s="54">
        <v>3507.7</v>
      </c>
      <c r="L40" s="54">
        <v>4059.15</v>
      </c>
      <c r="M40" s="54">
        <v>2338.39</v>
      </c>
      <c r="N40" s="54">
        <v>0</v>
      </c>
      <c r="O40" s="56">
        <f>SUM(B40:N40)</f>
        <v>43851.74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54</v>
      </c>
      <c r="B42" s="25">
        <f>+B43+B46+B58+B59</f>
        <v>-93412</v>
      </c>
      <c r="C42" s="25">
        <f aca="true" t="shared" si="15" ref="C42:N42">+C43+C46+C58+C59</f>
        <v>-91492</v>
      </c>
      <c r="D42" s="25">
        <f t="shared" si="15"/>
        <v>-72476</v>
      </c>
      <c r="E42" s="25">
        <f t="shared" si="15"/>
        <v>-10956</v>
      </c>
      <c r="F42" s="25">
        <f t="shared" si="15"/>
        <v>-60872</v>
      </c>
      <c r="G42" s="25">
        <f t="shared" si="15"/>
        <v>-107160</v>
      </c>
      <c r="H42" s="25">
        <f t="shared" si="15"/>
        <v>-88072</v>
      </c>
      <c r="I42" s="25">
        <f>+I43+I46+I58+I59</f>
        <v>-26704</v>
      </c>
      <c r="J42" s="25">
        <f>+J43+J46+J58+J59</f>
        <v>-64736</v>
      </c>
      <c r="K42" s="25">
        <f>+K43+K46+K58+K59</f>
        <v>-71704</v>
      </c>
      <c r="L42" s="25">
        <f>+L43+L46+L58+L59</f>
        <v>-64372</v>
      </c>
      <c r="M42" s="25">
        <f t="shared" si="15"/>
        <v>-31220</v>
      </c>
      <c r="N42" s="25">
        <f t="shared" si="15"/>
        <v>-19852</v>
      </c>
      <c r="O42" s="25">
        <f>+O43+O46+O58+O59</f>
        <v>-803028</v>
      </c>
    </row>
    <row r="43" spans="1:15" ht="18.75" customHeight="1">
      <c r="A43" s="17" t="s">
        <v>55</v>
      </c>
      <c r="B43" s="26">
        <f>B44+B45</f>
        <v>-93412</v>
      </c>
      <c r="C43" s="26">
        <f>C44+C45</f>
        <v>-91492</v>
      </c>
      <c r="D43" s="26">
        <f>D44+D45</f>
        <v>-71976</v>
      </c>
      <c r="E43" s="26">
        <f>E44+E45</f>
        <v>-9956</v>
      </c>
      <c r="F43" s="26">
        <f aca="true" t="shared" si="16" ref="F43:N43">F44+F45</f>
        <v>-59372</v>
      </c>
      <c r="G43" s="26">
        <f t="shared" si="16"/>
        <v>-106660</v>
      </c>
      <c r="H43" s="26">
        <f t="shared" si="16"/>
        <v>-87572</v>
      </c>
      <c r="I43" s="26">
        <f>I44+I45</f>
        <v>-24704</v>
      </c>
      <c r="J43" s="26">
        <f>J44+J45</f>
        <v>-64736</v>
      </c>
      <c r="K43" s="26">
        <f>K44+K45</f>
        <v>-71704</v>
      </c>
      <c r="L43" s="26">
        <f>L44+L45</f>
        <v>-64372</v>
      </c>
      <c r="M43" s="26">
        <f t="shared" si="16"/>
        <v>-31220</v>
      </c>
      <c r="N43" s="26">
        <f t="shared" si="16"/>
        <v>-19852</v>
      </c>
      <c r="O43" s="25">
        <f aca="true" t="shared" si="17" ref="O43:O59">SUM(B43:N43)</f>
        <v>-797028</v>
      </c>
    </row>
    <row r="44" spans="1:26" ht="18.75" customHeight="1">
      <c r="A44" s="13" t="s">
        <v>56</v>
      </c>
      <c r="B44" s="20">
        <f>ROUND(-B9*$D$3,2)</f>
        <v>-93412</v>
      </c>
      <c r="C44" s="20">
        <f>ROUND(-C9*$D$3,2)</f>
        <v>-91492</v>
      </c>
      <c r="D44" s="20">
        <f>ROUND(-D9*$D$3,2)</f>
        <v>-71976</v>
      </c>
      <c r="E44" s="20">
        <f>ROUND(-E9*$D$3,2)</f>
        <v>-9956</v>
      </c>
      <c r="F44" s="20">
        <f aca="true" t="shared" si="18" ref="F44:N44">ROUND(-F9*$D$3,2)</f>
        <v>-59372</v>
      </c>
      <c r="G44" s="20">
        <f t="shared" si="18"/>
        <v>-106660</v>
      </c>
      <c r="H44" s="20">
        <f t="shared" si="18"/>
        <v>-87572</v>
      </c>
      <c r="I44" s="20">
        <f>ROUND(-I9*$D$3,2)</f>
        <v>-24704</v>
      </c>
      <c r="J44" s="20">
        <f>ROUND(-J9*$D$3,2)</f>
        <v>-64736</v>
      </c>
      <c r="K44" s="20">
        <f>ROUND(-K9*$D$3,2)</f>
        <v>-71704</v>
      </c>
      <c r="L44" s="20">
        <f>ROUND(-L9*$D$3,2)</f>
        <v>-64372</v>
      </c>
      <c r="M44" s="20">
        <f t="shared" si="18"/>
        <v>-31220</v>
      </c>
      <c r="N44" s="20">
        <f t="shared" si="18"/>
        <v>-19852</v>
      </c>
      <c r="O44" s="46">
        <f t="shared" si="17"/>
        <v>-797028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57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58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-500</v>
      </c>
      <c r="E46" s="26">
        <f t="shared" si="20"/>
        <v>-1000</v>
      </c>
      <c r="F46" s="26">
        <f t="shared" si="20"/>
        <v>-1500</v>
      </c>
      <c r="G46" s="26">
        <f t="shared" si="20"/>
        <v>-500</v>
      </c>
      <c r="H46" s="26">
        <f t="shared" si="20"/>
        <v>-500</v>
      </c>
      <c r="I46" s="26">
        <f t="shared" si="20"/>
        <v>-2000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-6000</v>
      </c>
    </row>
    <row r="47" spans="1:26" ht="18.75" customHeight="1">
      <c r="A47" s="13" t="s">
        <v>59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60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61</v>
      </c>
      <c r="B49" s="24">
        <v>0</v>
      </c>
      <c r="C49" s="24">
        <v>0</v>
      </c>
      <c r="D49" s="24">
        <v>-500</v>
      </c>
      <c r="E49" s="24">
        <v>-1000</v>
      </c>
      <c r="F49" s="24">
        <v>-1500</v>
      </c>
      <c r="G49" s="24">
        <v>-500</v>
      </c>
      <c r="H49" s="24">
        <v>-500</v>
      </c>
      <c r="I49" s="24">
        <v>-2000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-6000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62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63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64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65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101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102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103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104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66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67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20"/>
    </row>
    <row r="61" spans="1:26" ht="15.75">
      <c r="A61" s="2" t="s">
        <v>68</v>
      </c>
      <c r="B61" s="29">
        <f aca="true" t="shared" si="21" ref="B61:N61">+B36+B42</f>
        <v>614559.7036878801</v>
      </c>
      <c r="C61" s="29">
        <f t="shared" si="21"/>
        <v>432545.03450450004</v>
      </c>
      <c r="D61" s="29">
        <f t="shared" si="21"/>
        <v>430647.26782405004</v>
      </c>
      <c r="E61" s="29">
        <f t="shared" si="21"/>
        <v>103718.89777279999</v>
      </c>
      <c r="F61" s="29">
        <f t="shared" si="21"/>
        <v>423868.26244694996</v>
      </c>
      <c r="G61" s="29">
        <f t="shared" si="21"/>
        <v>497808.63879999996</v>
      </c>
      <c r="H61" s="29">
        <f t="shared" si="21"/>
        <v>414336.79939999996</v>
      </c>
      <c r="I61" s="29">
        <f t="shared" si="21"/>
        <v>115621.84888560002</v>
      </c>
      <c r="J61" s="29">
        <f>+J36+J42</f>
        <v>553924.5817831999</v>
      </c>
      <c r="K61" s="29">
        <f>+K36+K42</f>
        <v>449090.2671972</v>
      </c>
      <c r="L61" s="29">
        <f>+L36+L42</f>
        <v>579817.63203936</v>
      </c>
      <c r="M61" s="29">
        <f t="shared" si="21"/>
        <v>245986.26473504998</v>
      </c>
      <c r="N61" s="29">
        <f t="shared" si="21"/>
        <v>118918.82836352</v>
      </c>
      <c r="O61" s="29">
        <f>SUM(B61:N61)</f>
        <v>4980844.027440109</v>
      </c>
      <c r="P61"/>
      <c r="Q61"/>
      <c r="R61"/>
      <c r="S61"/>
      <c r="T61"/>
      <c r="U61"/>
      <c r="V61"/>
      <c r="W61"/>
      <c r="X61"/>
      <c r="Y61"/>
      <c r="Z61"/>
    </row>
    <row r="62" spans="1:15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69</v>
      </c>
      <c r="B64" s="36">
        <f>SUM(B65:B78)</f>
        <v>614559.69</v>
      </c>
      <c r="C64" s="36">
        <f aca="true" t="shared" si="22" ref="C64:N64">SUM(C65:C78)</f>
        <v>432545.02999999997</v>
      </c>
      <c r="D64" s="36">
        <f t="shared" si="22"/>
        <v>430647.26</v>
      </c>
      <c r="E64" s="36">
        <f t="shared" si="22"/>
        <v>103718.9</v>
      </c>
      <c r="F64" s="36">
        <f t="shared" si="22"/>
        <v>423868.26</v>
      </c>
      <c r="G64" s="36">
        <f t="shared" si="22"/>
        <v>497808.64</v>
      </c>
      <c r="H64" s="36">
        <f t="shared" si="22"/>
        <v>414336.8</v>
      </c>
      <c r="I64" s="36">
        <f t="shared" si="22"/>
        <v>115621.85</v>
      </c>
      <c r="J64" s="36">
        <f t="shared" si="22"/>
        <v>553924.58</v>
      </c>
      <c r="K64" s="36">
        <f t="shared" si="22"/>
        <v>449090.27</v>
      </c>
      <c r="L64" s="36">
        <f t="shared" si="22"/>
        <v>579817.63</v>
      </c>
      <c r="M64" s="36">
        <f t="shared" si="22"/>
        <v>245986.26</v>
      </c>
      <c r="N64" s="36">
        <f t="shared" si="22"/>
        <v>118918.83</v>
      </c>
      <c r="O64" s="29">
        <f>SUM(O65:O78)</f>
        <v>4980844</v>
      </c>
    </row>
    <row r="65" spans="1:16" ht="18.75" customHeight="1">
      <c r="A65" s="17" t="s">
        <v>70</v>
      </c>
      <c r="B65" s="36">
        <v>115256.12</v>
      </c>
      <c r="C65" s="36">
        <v>126799.49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242055.61</v>
      </c>
      <c r="P65"/>
    </row>
    <row r="66" spans="1:16" ht="18.75" customHeight="1">
      <c r="A66" s="17" t="s">
        <v>71</v>
      </c>
      <c r="B66" s="36">
        <v>499303.57</v>
      </c>
      <c r="C66" s="36">
        <v>305745.54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805049.11</v>
      </c>
      <c r="P66"/>
    </row>
    <row r="67" spans="1:17" ht="18.75" customHeight="1">
      <c r="A67" s="17" t="s">
        <v>72</v>
      </c>
      <c r="B67" s="35">
        <v>0</v>
      </c>
      <c r="C67" s="35">
        <v>0</v>
      </c>
      <c r="D67" s="26">
        <v>430647.26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430647.26</v>
      </c>
      <c r="Q67"/>
    </row>
    <row r="68" spans="1:18" ht="18.75" customHeight="1">
      <c r="A68" s="17" t="s">
        <v>73</v>
      </c>
      <c r="B68" s="35">
        <v>0</v>
      </c>
      <c r="C68" s="35">
        <v>0</v>
      </c>
      <c r="D68" s="35">
        <v>0</v>
      </c>
      <c r="E68" s="26">
        <v>103718.9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103718.9</v>
      </c>
      <c r="R68"/>
    </row>
    <row r="69" spans="1:19" ht="18.75" customHeight="1">
      <c r="A69" s="17" t="s">
        <v>74</v>
      </c>
      <c r="B69" s="35">
        <v>0</v>
      </c>
      <c r="C69" s="35">
        <v>0</v>
      </c>
      <c r="D69" s="35">
        <v>0</v>
      </c>
      <c r="E69" s="35">
        <v>0</v>
      </c>
      <c r="F69" s="26">
        <v>423868.26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423868.26</v>
      </c>
      <c r="S69"/>
    </row>
    <row r="70" spans="1:20" ht="18.75" customHeight="1">
      <c r="A70" s="17" t="s">
        <v>75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497808.64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497808.64</v>
      </c>
      <c r="T70"/>
    </row>
    <row r="71" spans="1:21" ht="18.75" customHeight="1">
      <c r="A71" s="17" t="s">
        <v>100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414336.8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414336.8</v>
      </c>
      <c r="U71"/>
    </row>
    <row r="72" spans="1:21" ht="18.75" customHeight="1">
      <c r="A72" s="17" t="s">
        <v>76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115621.85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115621.85</v>
      </c>
      <c r="U72"/>
    </row>
    <row r="73" spans="1:22" ht="18.75" customHeight="1">
      <c r="A73" s="17" t="s">
        <v>77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553924.58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553924.58</v>
      </c>
      <c r="V73"/>
    </row>
    <row r="74" spans="1:23" ht="18.75" customHeight="1">
      <c r="A74" s="17" t="s">
        <v>78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449090.27</v>
      </c>
      <c r="L74" s="35">
        <v>0</v>
      </c>
      <c r="M74" s="35">
        <v>0</v>
      </c>
      <c r="N74" s="35">
        <v>0</v>
      </c>
      <c r="O74" s="29">
        <f t="shared" si="23"/>
        <v>449090.27</v>
      </c>
      <c r="W74"/>
    </row>
    <row r="75" spans="1:24" ht="18.75" customHeight="1">
      <c r="A75" s="17" t="s">
        <v>79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579817.63</v>
      </c>
      <c r="M75" s="35">
        <v>0</v>
      </c>
      <c r="N75" s="61">
        <v>0</v>
      </c>
      <c r="O75" s="26">
        <f t="shared" si="23"/>
        <v>579817.63</v>
      </c>
      <c r="X75"/>
    </row>
    <row r="76" spans="1:25" ht="18.75" customHeight="1">
      <c r="A76" s="17" t="s">
        <v>80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245986.26</v>
      </c>
      <c r="N76" s="35">
        <v>0</v>
      </c>
      <c r="O76" s="29">
        <f t="shared" si="23"/>
        <v>245986.26</v>
      </c>
      <c r="Y76"/>
    </row>
    <row r="77" spans="1:26" ht="18.75" customHeight="1">
      <c r="A77" s="17" t="s">
        <v>81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118918.83</v>
      </c>
      <c r="O77" s="26">
        <f t="shared" si="23"/>
        <v>118918.83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108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82</v>
      </c>
      <c r="B82" s="44">
        <v>2.360180839655676</v>
      </c>
      <c r="C82" s="44">
        <v>2.503849883449883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83</v>
      </c>
      <c r="B83" s="44">
        <v>2.050037305766112</v>
      </c>
      <c r="C83" s="44">
        <v>2.1014874101950047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84</v>
      </c>
      <c r="B84" s="44">
        <v>0</v>
      </c>
      <c r="C84" s="44">
        <v>0</v>
      </c>
      <c r="D84" s="22">
        <f>(D$37+D$38+D$39)/D$7</f>
        <v>1.870853298052042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85</v>
      </c>
      <c r="B85" s="44">
        <v>0</v>
      </c>
      <c r="C85" s="44">
        <v>0</v>
      </c>
      <c r="D85" s="44">
        <v>0</v>
      </c>
      <c r="E85" s="22">
        <f>(E$37+E$38+E$39)/E$7</f>
        <v>2.7771698579095223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86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2.1847408069079557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87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1.732475669129922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88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2.09451551844295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89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2.142558091250678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90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2.0568424374026875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91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2.4149248716046383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92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2.3133539398121505</v>
      </c>
      <c r="M92" s="44">
        <v>0</v>
      </c>
      <c r="N92" s="44">
        <v>0</v>
      </c>
      <c r="O92" s="26"/>
      <c r="X92"/>
    </row>
    <row r="93" spans="1:25" ht="18.75" customHeight="1">
      <c r="A93" s="17" t="s">
        <v>93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2.9075778784053523</v>
      </c>
      <c r="N93" s="44">
        <v>0</v>
      </c>
      <c r="O93" s="62"/>
      <c r="Y93"/>
    </row>
    <row r="94" spans="1:26" ht="18.75" customHeight="1">
      <c r="A94" s="34" t="s">
        <v>94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2.520036108077796</v>
      </c>
      <c r="O94" s="50"/>
      <c r="P94"/>
      <c r="Z94"/>
    </row>
    <row r="95" spans="1:14" ht="21" customHeight="1">
      <c r="A95" s="67" t="s">
        <v>105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9"/>
    </row>
    <row r="96" spans="1:14" ht="15.75">
      <c r="A96" s="70" t="s">
        <v>107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2018-02-23T19:14:33Z</dcterms:modified>
  <cp:category/>
  <cp:version/>
  <cp:contentType/>
  <cp:contentStatus/>
</cp:coreProperties>
</file>