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<sst xmlns="http://schemas.openxmlformats.org/spreadsheetml/2006/main" count="112" uniqueCount="110">
  <si>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</si>
  <si>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</si>
  <si>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</si>
  <si>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</si>
  <si>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</si>
  <si>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</si>
  <si>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</si>
  <si>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</si>
  <si>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</si>
  <si>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</si>
  <si>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</si>
  <si>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</si>
  <si>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</si>
  <si>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</si>
  <si>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</si>
  <si>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</si>
  <si>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</si>
  <si>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</si>
  <si>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</si>
  <si>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</si>
  <si>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</si>
  <si>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</si>
  <si>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</si>
  <si>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</si>
  <si>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</si>
  <si>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</si>
  <si>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</si>
  <si>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</si>
  <si>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</si>
  <si>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</si>
  <si>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</si>
  <si>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</si>
  <si>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</si>
  <si>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</si>
  <si>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</si>
  <si>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</si>
  <si>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</si>
  <si>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</si>
  <si>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</si>
  <si>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</si>
  <si>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</si>
  <si>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</si>
  <si>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</si>
  <si>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</si>
  <si>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</si>
  <si>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</si>
  <si>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</si>
  <si>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</si>
  <si>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</si>
  <si>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</si>
  <si>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</si>
  <si>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</si>
  <si>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</si>
  <si>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</si>
  <si>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</si>
  <si>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</si>
  <si>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</si>
  <si>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</si>
  <si>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</si>
  <si>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</si>
  <si>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</si>
  <si>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</si>
  <si>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</si>
  <si>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</si>
  <si>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</si>
  <si>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</si>
  <si>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</si>
  <si>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</si>
  <si>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</si>
  <si>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</si>
  <si>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</si>
  <si>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</si>
  <si>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</si>
  <si>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</si>
  <si>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</si>
  <si>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</si>
  <si>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</si>
  <si>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</si>
  <si>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</si>
  <si>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</si>
  <si>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</si>
  <si>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</si>
  <si>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</si>
  <si>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</si>
  <si>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</si>
  <si>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</si>
  <si>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</si>
  <si>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</si>
  <si>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</si>
  <si>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</si>
  <si>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</si>
  <si>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</si>
  <si>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</si>
  <si>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</si>
  <si>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</si>
  <si>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</si>
  <si>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</si>
  <si>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</si>
  <si>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</si>
  <si>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</si>
  <si>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</si>
  <si>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</si>
  <si>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</si>
  <si>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</si>
  <si>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</si>
  <si>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</si>
  <si>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</si>
  <si>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</si>
  <si>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</si>
  <si>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10/02/18 - VENCIMENTO 20/02/18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</si>
</sst>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327711</v>
      </c>
      <c r="C7" s="10">
        <f>C8+C20+C24</f>
        <v>220596</v>
      </c>
      <c r="D7" s="10">
        <f>D8+D20+D24</f>
        <v>247545</v>
      </c>
      <c r="E7" s="10">
        <f>E8+E20+E24</f>
        <v>38756</v>
      </c>
      <c r="F7" s="10">
        <f aca="true" t="shared" si="0" ref="F7:N7">F8+F20+F24</f>
        <v>210361</v>
      </c>
      <c r="G7" s="10">
        <f t="shared" si="0"/>
        <v>316399</v>
      </c>
      <c r="H7" s="10">
        <f>H8+H20+H24</f>
        <v>220684</v>
      </c>
      <c r="I7" s="10">
        <f>I8+I20+I24</f>
        <v>62381</v>
      </c>
      <c r="J7" s="10">
        <f>J8+J20+J24</f>
        <v>292718</v>
      </c>
      <c r="K7" s="10">
        <f>K8+K20+K24</f>
        <v>202764</v>
      </c>
      <c r="L7" s="10">
        <f>L8+L20+L24</f>
        <v>273087</v>
      </c>
      <c r="M7" s="10">
        <f t="shared" si="0"/>
        <v>87381</v>
      </c>
      <c r="N7" s="10">
        <f t="shared" si="0"/>
        <v>52086</v>
      </c>
      <c r="O7" s="10">
        <f>+O8+O20+O24</f>
        <v>2552469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161890</v>
      </c>
      <c r="C8" s="12">
        <f>+C9+C12+C16</f>
        <v>115726</v>
      </c>
      <c r="D8" s="12">
        <f>+D9+D12+D16</f>
        <v>137843</v>
      </c>
      <c r="E8" s="12">
        <f>+E9+E12+E16</f>
        <v>19796</v>
      </c>
      <c r="F8" s="12">
        <f aca="true" t="shared" si="1" ref="F8:N8">+F9+F12+F16</f>
        <v>108695</v>
      </c>
      <c r="G8" s="12">
        <f t="shared" si="1"/>
        <v>166924</v>
      </c>
      <c r="H8" s="12">
        <f>+H9+H12+H16</f>
        <v>114406</v>
      </c>
      <c r="I8" s="12">
        <f>+I9+I12+I16</f>
        <v>32734</v>
      </c>
      <c r="J8" s="12">
        <f>+J9+J12+J16</f>
        <v>154262</v>
      </c>
      <c r="K8" s="12">
        <f>+K9+K12+K16</f>
        <v>108454</v>
      </c>
      <c r="L8" s="12">
        <f>+L9+L12+L16</f>
        <v>137789</v>
      </c>
      <c r="M8" s="12">
        <f t="shared" si="1"/>
        <v>49089</v>
      </c>
      <c r="N8" s="12">
        <f t="shared" si="1"/>
        <v>30785</v>
      </c>
      <c r="O8" s="12">
        <f>SUM(B8:N8)</f>
        <v>1338393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21051</v>
      </c>
      <c r="C9" s="14">
        <v>19825</v>
      </c>
      <c r="D9" s="14">
        <v>15277</v>
      </c>
      <c r="E9" s="14">
        <v>2281</v>
      </c>
      <c r="F9" s="14">
        <v>12722</v>
      </c>
      <c r="G9" s="14">
        <v>21624</v>
      </c>
      <c r="H9" s="14">
        <v>18610</v>
      </c>
      <c r="I9" s="14">
        <v>5533</v>
      </c>
      <c r="J9" s="14">
        <v>13569</v>
      </c>
      <c r="K9" s="14">
        <v>15892</v>
      </c>
      <c r="L9" s="14">
        <v>14266</v>
      </c>
      <c r="M9" s="14">
        <v>7102</v>
      </c>
      <c r="N9" s="14">
        <v>4412</v>
      </c>
      <c r="O9" s="12">
        <f aca="true" t="shared" si="2" ref="O9:O19">SUM(B9:N9)</f>
        <v>172164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21051</v>
      </c>
      <c r="C10" s="14">
        <f>+C9-C11</f>
        <v>19825</v>
      </c>
      <c r="D10" s="14">
        <f>+D9-D11</f>
        <v>15277</v>
      </c>
      <c r="E10" s="14">
        <f>+E9-E11</f>
        <v>2281</v>
      </c>
      <c r="F10" s="14">
        <f aca="true" t="shared" si="3" ref="F10:N10">+F9-F11</f>
        <v>12722</v>
      </c>
      <c r="G10" s="14">
        <f t="shared" si="3"/>
        <v>21624</v>
      </c>
      <c r="H10" s="14">
        <f>+H9-H11</f>
        <v>18610</v>
      </c>
      <c r="I10" s="14">
        <f>+I9-I11</f>
        <v>5533</v>
      </c>
      <c r="J10" s="14">
        <f>+J9-J11</f>
        <v>13569</v>
      </c>
      <c r="K10" s="14">
        <f>+K9-K11</f>
        <v>15892</v>
      </c>
      <c r="L10" s="14">
        <f>+L9-L11</f>
        <v>14266</v>
      </c>
      <c r="M10" s="14">
        <f t="shared" si="3"/>
        <v>7102</v>
      </c>
      <c r="N10" s="14">
        <f t="shared" si="3"/>
        <v>4412</v>
      </c>
      <c r="O10" s="12">
        <f t="shared" si="2"/>
        <v>172164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133039</v>
      </c>
      <c r="C12" s="14">
        <f>C13+C14+C15</f>
        <v>90598</v>
      </c>
      <c r="D12" s="14">
        <f>D13+D14+D15</f>
        <v>116672</v>
      </c>
      <c r="E12" s="14">
        <f>E13+E14+E15</f>
        <v>16637</v>
      </c>
      <c r="F12" s="14">
        <f aca="true" t="shared" si="4" ref="F12:N12">F13+F14+F15</f>
        <v>90741</v>
      </c>
      <c r="G12" s="14">
        <f t="shared" si="4"/>
        <v>136868</v>
      </c>
      <c r="H12" s="14">
        <f>H13+H14+H15</f>
        <v>90636</v>
      </c>
      <c r="I12" s="14">
        <f>I13+I14+I15</f>
        <v>25687</v>
      </c>
      <c r="J12" s="14">
        <f>J13+J14+J15</f>
        <v>132377</v>
      </c>
      <c r="K12" s="14">
        <f>K13+K14+K15</f>
        <v>87322</v>
      </c>
      <c r="L12" s="14">
        <f>L13+L14+L15</f>
        <v>115980</v>
      </c>
      <c r="M12" s="14">
        <f t="shared" si="4"/>
        <v>39801</v>
      </c>
      <c r="N12" s="14">
        <f t="shared" si="4"/>
        <v>25241</v>
      </c>
      <c r="O12" s="12">
        <f t="shared" si="2"/>
        <v>1101599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67718</v>
      </c>
      <c r="C13" s="14">
        <v>47096</v>
      </c>
      <c r="D13" s="14">
        <v>57289</v>
      </c>
      <c r="E13" s="14">
        <v>8604</v>
      </c>
      <c r="F13" s="14">
        <v>45385</v>
      </c>
      <c r="G13" s="14">
        <v>69170</v>
      </c>
      <c r="H13" s="14">
        <v>47243</v>
      </c>
      <c r="I13" s="14">
        <v>13476</v>
      </c>
      <c r="J13" s="14">
        <v>68877</v>
      </c>
      <c r="K13" s="14">
        <v>43601</v>
      </c>
      <c r="L13" s="14">
        <v>57011</v>
      </c>
      <c r="M13" s="14">
        <v>18951</v>
      </c>
      <c r="N13" s="14">
        <v>11705</v>
      </c>
      <c r="O13" s="12">
        <f t="shared" si="2"/>
        <v>556126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63874</v>
      </c>
      <c r="C14" s="14">
        <v>42037</v>
      </c>
      <c r="D14" s="14">
        <v>58440</v>
      </c>
      <c r="E14" s="14">
        <v>7813</v>
      </c>
      <c r="F14" s="14">
        <v>44277</v>
      </c>
      <c r="G14" s="14">
        <v>65309</v>
      </c>
      <c r="H14" s="14">
        <v>42239</v>
      </c>
      <c r="I14" s="14">
        <v>11860</v>
      </c>
      <c r="J14" s="14">
        <v>62451</v>
      </c>
      <c r="K14" s="14">
        <v>42691</v>
      </c>
      <c r="L14" s="14">
        <v>58040</v>
      </c>
      <c r="M14" s="14">
        <v>20383</v>
      </c>
      <c r="N14" s="14">
        <v>13314</v>
      </c>
      <c r="O14" s="12">
        <f t="shared" si="2"/>
        <v>532728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1447</v>
      </c>
      <c r="C15" s="14">
        <v>1465</v>
      </c>
      <c r="D15" s="14">
        <v>943</v>
      </c>
      <c r="E15" s="14">
        <v>220</v>
      </c>
      <c r="F15" s="14">
        <v>1079</v>
      </c>
      <c r="G15" s="14">
        <v>2389</v>
      </c>
      <c r="H15" s="14">
        <v>1154</v>
      </c>
      <c r="I15" s="14">
        <v>351</v>
      </c>
      <c r="J15" s="14">
        <v>1049</v>
      </c>
      <c r="K15" s="14">
        <v>1030</v>
      </c>
      <c r="L15" s="14">
        <v>929</v>
      </c>
      <c r="M15" s="14">
        <v>467</v>
      </c>
      <c r="N15" s="14">
        <v>222</v>
      </c>
      <c r="O15" s="12">
        <f t="shared" si="2"/>
        <v>12745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7800</v>
      </c>
      <c r="C16" s="14">
        <f>C17+C18+C19</f>
        <v>5303</v>
      </c>
      <c r="D16" s="14">
        <f>D17+D18+D19</f>
        <v>5894</v>
      </c>
      <c r="E16" s="14">
        <f>E17+E18+E19</f>
        <v>878</v>
      </c>
      <c r="F16" s="14">
        <f aca="true" t="shared" si="5" ref="F16:N16">F17+F18+F19</f>
        <v>5232</v>
      </c>
      <c r="G16" s="14">
        <f t="shared" si="5"/>
        <v>8432</v>
      </c>
      <c r="H16" s="14">
        <f>H17+H18+H19</f>
        <v>5160</v>
      </c>
      <c r="I16" s="14">
        <f>I17+I18+I19</f>
        <v>1514</v>
      </c>
      <c r="J16" s="14">
        <f>J17+J18+J19</f>
        <v>8316</v>
      </c>
      <c r="K16" s="14">
        <f>K17+K18+K19</f>
        <v>5240</v>
      </c>
      <c r="L16" s="14">
        <f>L17+L18+L19</f>
        <v>7543</v>
      </c>
      <c r="M16" s="14">
        <f t="shared" si="5"/>
        <v>2186</v>
      </c>
      <c r="N16" s="14">
        <f t="shared" si="5"/>
        <v>1132</v>
      </c>
      <c r="O16" s="12">
        <f t="shared" si="2"/>
        <v>64630</v>
      </c>
    </row>
    <row r="17" spans="1:26" ht="18.75" customHeight="1">
      <c r="A17" s="15" t="s">
        <v>16</v>
      </c>
      <c r="B17" s="14">
        <v>7750</v>
      </c>
      <c r="C17" s="14">
        <v>5270</v>
      </c>
      <c r="D17" s="14">
        <v>5865</v>
      </c>
      <c r="E17" s="14">
        <v>874</v>
      </c>
      <c r="F17" s="14">
        <v>5198</v>
      </c>
      <c r="G17" s="14">
        <v>8390</v>
      </c>
      <c r="H17" s="14">
        <v>5130</v>
      </c>
      <c r="I17" s="14">
        <v>1509</v>
      </c>
      <c r="J17" s="14">
        <v>8269</v>
      </c>
      <c r="K17" s="14">
        <v>5207</v>
      </c>
      <c r="L17" s="14">
        <v>7503</v>
      </c>
      <c r="M17" s="14">
        <v>2161</v>
      </c>
      <c r="N17" s="14">
        <v>1123</v>
      </c>
      <c r="O17" s="12">
        <f t="shared" si="2"/>
        <v>64249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35</v>
      </c>
      <c r="C18" s="14">
        <v>28</v>
      </c>
      <c r="D18" s="14">
        <v>23</v>
      </c>
      <c r="E18" s="14">
        <v>4</v>
      </c>
      <c r="F18" s="14">
        <v>33</v>
      </c>
      <c r="G18" s="14">
        <v>30</v>
      </c>
      <c r="H18" s="14">
        <v>25</v>
      </c>
      <c r="I18" s="14">
        <v>4</v>
      </c>
      <c r="J18" s="14">
        <v>41</v>
      </c>
      <c r="K18" s="14">
        <v>32</v>
      </c>
      <c r="L18" s="14">
        <v>35</v>
      </c>
      <c r="M18" s="14">
        <v>20</v>
      </c>
      <c r="N18" s="14">
        <v>9</v>
      </c>
      <c r="O18" s="12">
        <f t="shared" si="2"/>
        <v>319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15</v>
      </c>
      <c r="C19" s="14">
        <v>5</v>
      </c>
      <c r="D19" s="14">
        <v>6</v>
      </c>
      <c r="E19" s="14">
        <v>0</v>
      </c>
      <c r="F19" s="14">
        <v>1</v>
      </c>
      <c r="G19" s="14">
        <v>12</v>
      </c>
      <c r="H19" s="14">
        <v>5</v>
      </c>
      <c r="I19" s="14">
        <v>1</v>
      </c>
      <c r="J19" s="14">
        <v>6</v>
      </c>
      <c r="K19" s="14">
        <v>1</v>
      </c>
      <c r="L19" s="14">
        <v>5</v>
      </c>
      <c r="M19" s="14">
        <v>5</v>
      </c>
      <c r="N19" s="14">
        <v>0</v>
      </c>
      <c r="O19" s="12">
        <f t="shared" si="2"/>
        <v>62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93392</v>
      </c>
      <c r="C20" s="18">
        <f>C21+C22+C23</f>
        <v>52643</v>
      </c>
      <c r="D20" s="18">
        <f>D21+D22+D23</f>
        <v>56569</v>
      </c>
      <c r="E20" s="18">
        <f>E21+E22+E23</f>
        <v>8961</v>
      </c>
      <c r="F20" s="18">
        <f aca="true" t="shared" si="6" ref="F20:N20">F21+F22+F23</f>
        <v>51364</v>
      </c>
      <c r="G20" s="18">
        <f t="shared" si="6"/>
        <v>73573</v>
      </c>
      <c r="H20" s="18">
        <f>H21+H22+H23</f>
        <v>57311</v>
      </c>
      <c r="I20" s="18">
        <f>I21+I22+I23</f>
        <v>15511</v>
      </c>
      <c r="J20" s="18">
        <f>J21+J22+J23</f>
        <v>82531</v>
      </c>
      <c r="K20" s="18">
        <f>K21+K22+K23</f>
        <v>50906</v>
      </c>
      <c r="L20" s="18">
        <f>L21+L22+L23</f>
        <v>86627</v>
      </c>
      <c r="M20" s="18">
        <f t="shared" si="6"/>
        <v>24903</v>
      </c>
      <c r="N20" s="18">
        <f t="shared" si="6"/>
        <v>14271</v>
      </c>
      <c r="O20" s="12">
        <f aca="true" t="shared" si="7" ref="O20:O26">SUM(B20:N20)</f>
        <v>668562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50215</v>
      </c>
      <c r="C21" s="14">
        <v>30586</v>
      </c>
      <c r="D21" s="14">
        <v>29206</v>
      </c>
      <c r="E21" s="14">
        <v>4981</v>
      </c>
      <c r="F21" s="14">
        <v>27385</v>
      </c>
      <c r="G21" s="14">
        <v>39373</v>
      </c>
      <c r="H21" s="14">
        <v>32673</v>
      </c>
      <c r="I21" s="14">
        <v>8892</v>
      </c>
      <c r="J21" s="14">
        <v>45702</v>
      </c>
      <c r="K21" s="14">
        <v>27198</v>
      </c>
      <c r="L21" s="14">
        <v>44665</v>
      </c>
      <c r="M21" s="14">
        <v>12941</v>
      </c>
      <c r="N21" s="14">
        <v>7443</v>
      </c>
      <c r="O21" s="12">
        <f t="shared" si="7"/>
        <v>361260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42489</v>
      </c>
      <c r="C22" s="14">
        <v>21545</v>
      </c>
      <c r="D22" s="14">
        <v>27050</v>
      </c>
      <c r="E22" s="14">
        <v>3914</v>
      </c>
      <c r="F22" s="14">
        <v>23570</v>
      </c>
      <c r="G22" s="14">
        <v>33366</v>
      </c>
      <c r="H22" s="14">
        <v>24210</v>
      </c>
      <c r="I22" s="14">
        <v>6512</v>
      </c>
      <c r="J22" s="14">
        <v>36348</v>
      </c>
      <c r="K22" s="14">
        <v>23270</v>
      </c>
      <c r="L22" s="14">
        <v>41490</v>
      </c>
      <c r="M22" s="14">
        <v>11763</v>
      </c>
      <c r="N22" s="14">
        <v>6743</v>
      </c>
      <c r="O22" s="12">
        <f t="shared" si="7"/>
        <v>302270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688</v>
      </c>
      <c r="C23" s="14">
        <v>512</v>
      </c>
      <c r="D23" s="14">
        <v>313</v>
      </c>
      <c r="E23" s="14">
        <v>66</v>
      </c>
      <c r="F23" s="14">
        <v>409</v>
      </c>
      <c r="G23" s="14">
        <v>834</v>
      </c>
      <c r="H23" s="14">
        <v>428</v>
      </c>
      <c r="I23" s="14">
        <v>107</v>
      </c>
      <c r="J23" s="14">
        <v>481</v>
      </c>
      <c r="K23" s="14">
        <v>438</v>
      </c>
      <c r="L23" s="14">
        <v>472</v>
      </c>
      <c r="M23" s="14">
        <v>199</v>
      </c>
      <c r="N23" s="14">
        <v>85</v>
      </c>
      <c r="O23" s="12">
        <f t="shared" si="7"/>
        <v>5032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72429</v>
      </c>
      <c r="C24" s="14">
        <f>C25+C26</f>
        <v>52227</v>
      </c>
      <c r="D24" s="14">
        <f>D25+D26</f>
        <v>53133</v>
      </c>
      <c r="E24" s="14">
        <f>E25+E26</f>
        <v>9999</v>
      </c>
      <c r="F24" s="14">
        <f aca="true" t="shared" si="8" ref="F24:N24">F25+F26</f>
        <v>50302</v>
      </c>
      <c r="G24" s="14">
        <f t="shared" si="8"/>
        <v>75902</v>
      </c>
      <c r="H24" s="14">
        <f>H25+H26</f>
        <v>48967</v>
      </c>
      <c r="I24" s="14">
        <f>I25+I26</f>
        <v>14136</v>
      </c>
      <c r="J24" s="14">
        <f>J25+J26</f>
        <v>55925</v>
      </c>
      <c r="K24" s="14">
        <f>K25+K26</f>
        <v>43404</v>
      </c>
      <c r="L24" s="14">
        <f>L25+L26</f>
        <v>48671</v>
      </c>
      <c r="M24" s="14">
        <f t="shared" si="8"/>
        <v>13389</v>
      </c>
      <c r="N24" s="14">
        <f t="shared" si="8"/>
        <v>7030</v>
      </c>
      <c r="O24" s="12">
        <f t="shared" si="7"/>
        <v>545514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51172</v>
      </c>
      <c r="C25" s="14">
        <v>39122</v>
      </c>
      <c r="D25" s="14">
        <v>40402</v>
      </c>
      <c r="E25" s="14">
        <v>8011</v>
      </c>
      <c r="F25" s="14">
        <v>38688</v>
      </c>
      <c r="G25" s="14">
        <v>60160</v>
      </c>
      <c r="H25" s="14">
        <v>39507</v>
      </c>
      <c r="I25" s="14">
        <v>11865</v>
      </c>
      <c r="J25" s="14">
        <v>40803</v>
      </c>
      <c r="K25" s="14">
        <v>33185</v>
      </c>
      <c r="L25" s="14">
        <v>35962</v>
      </c>
      <c r="M25" s="14">
        <v>10207</v>
      </c>
      <c r="N25" s="14">
        <v>4894</v>
      </c>
      <c r="O25" s="12">
        <f t="shared" si="7"/>
        <v>413978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21257</v>
      </c>
      <c r="C26" s="14">
        <v>13105</v>
      </c>
      <c r="D26" s="14">
        <v>12731</v>
      </c>
      <c r="E26" s="14">
        <v>1988</v>
      </c>
      <c r="F26" s="14">
        <v>11614</v>
      </c>
      <c r="G26" s="14">
        <v>15742</v>
      </c>
      <c r="H26" s="14">
        <v>9460</v>
      </c>
      <c r="I26" s="14">
        <v>2271</v>
      </c>
      <c r="J26" s="14">
        <v>15122</v>
      </c>
      <c r="K26" s="14">
        <v>10219</v>
      </c>
      <c r="L26" s="14">
        <v>12709</v>
      </c>
      <c r="M26" s="14">
        <v>3182</v>
      </c>
      <c r="N26" s="14">
        <v>2136</v>
      </c>
      <c r="O26" s="12">
        <f t="shared" si="7"/>
        <v>131536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693193.86140206</v>
      </c>
      <c r="C36" s="60">
        <f aca="true" t="shared" si="11" ref="C36:N36">C37+C38+C39+C40</f>
        <v>490519.97017800005</v>
      </c>
      <c r="D36" s="60">
        <f t="shared" si="11"/>
        <v>473440.07662725</v>
      </c>
      <c r="E36" s="60">
        <f t="shared" si="11"/>
        <v>107671.68711039999</v>
      </c>
      <c r="F36" s="60">
        <f t="shared" si="11"/>
        <v>462516.70458005</v>
      </c>
      <c r="G36" s="60">
        <f t="shared" si="11"/>
        <v>552479.5252</v>
      </c>
      <c r="H36" s="60">
        <f t="shared" si="11"/>
        <v>465898.6984</v>
      </c>
      <c r="I36" s="60">
        <f>I37+I38+I39+I40</f>
        <v>133694.8111762</v>
      </c>
      <c r="J36" s="60">
        <f>J37+J38+J39+J40</f>
        <v>606768.0834724</v>
      </c>
      <c r="K36" s="60">
        <f>K37+K38+K39+K40</f>
        <v>493280.6748052</v>
      </c>
      <c r="L36" s="60">
        <f>L37+L38+L39+L40</f>
        <v>635840.1181091199</v>
      </c>
      <c r="M36" s="60">
        <f t="shared" si="11"/>
        <v>256501.64848483002</v>
      </c>
      <c r="N36" s="60">
        <f t="shared" si="11"/>
        <v>131297.52527615998</v>
      </c>
      <c r="O36" s="60">
        <f>O37+O38+O39+O40</f>
        <v>5503103.38482167</v>
      </c>
    </row>
    <row r="37" spans="1:15" ht="18.75" customHeight="1">
      <c r="A37" s="57" t="s">
        <v>50</v>
      </c>
      <c r="B37" s="54">
        <f aca="true" t="shared" si="12" ref="B37:N37">B29*B7</f>
        <v>687308.2803000001</v>
      </c>
      <c r="C37" s="54">
        <f t="shared" si="12"/>
        <v>485399.43840000004</v>
      </c>
      <c r="D37" s="54">
        <f t="shared" si="12"/>
        <v>462463.569</v>
      </c>
      <c r="E37" s="54">
        <f t="shared" si="12"/>
        <v>107268.8568</v>
      </c>
      <c r="F37" s="54">
        <f t="shared" si="12"/>
        <v>458860.4493</v>
      </c>
      <c r="G37" s="54">
        <f t="shared" si="12"/>
        <v>547338.6301</v>
      </c>
      <c r="H37" s="54">
        <f t="shared" si="12"/>
        <v>461384.0388</v>
      </c>
      <c r="I37" s="54">
        <f>I29*I7</f>
        <v>133389.2923</v>
      </c>
      <c r="J37" s="54">
        <f>J29*J7</f>
        <v>601242.772</v>
      </c>
      <c r="K37" s="54">
        <f>K29*K7</f>
        <v>488945.1096</v>
      </c>
      <c r="L37" s="54">
        <f>L29*L7</f>
        <v>630885.5874</v>
      </c>
      <c r="M37" s="54">
        <f t="shared" si="12"/>
        <v>253535.97149999999</v>
      </c>
      <c r="N37" s="54">
        <f t="shared" si="12"/>
        <v>130959.82979999999</v>
      </c>
      <c r="O37" s="56">
        <f>SUM(B37:N37)</f>
        <v>5448981.8253</v>
      </c>
    </row>
    <row r="38" spans="1:15" ht="18.75" customHeight="1">
      <c r="A38" s="57" t="s">
        <v>51</v>
      </c>
      <c r="B38" s="54">
        <f aca="true" t="shared" si="13" ref="B38:N38">B30*B7</f>
        <v>-2030.01889794</v>
      </c>
      <c r="C38" s="54">
        <f t="shared" si="13"/>
        <v>-1294.788222</v>
      </c>
      <c r="D38" s="54">
        <f t="shared" si="13"/>
        <v>-1373.8623727499998</v>
      </c>
      <c r="E38" s="54">
        <f t="shared" si="13"/>
        <v>-243.4496896</v>
      </c>
      <c r="F38" s="54">
        <f t="shared" si="13"/>
        <v>-1337.46471995</v>
      </c>
      <c r="G38" s="54">
        <f t="shared" si="13"/>
        <v>-1613.6349</v>
      </c>
      <c r="H38" s="54">
        <f t="shared" si="13"/>
        <v>-1235.8304</v>
      </c>
      <c r="I38" s="54">
        <f>I30*I7</f>
        <v>-349.3211238</v>
      </c>
      <c r="J38" s="54">
        <f>J30*J7</f>
        <v>-1665.0385276</v>
      </c>
      <c r="K38" s="54">
        <f>K30*K7</f>
        <v>-1290.7347948000001</v>
      </c>
      <c r="L38" s="54">
        <f>L30*L7</f>
        <v>-1706.85929088</v>
      </c>
      <c r="M38" s="54">
        <f t="shared" si="13"/>
        <v>-643.8730151699999</v>
      </c>
      <c r="N38" s="54">
        <f t="shared" si="13"/>
        <v>-381.34452384</v>
      </c>
      <c r="O38" s="25">
        <f>SUM(B38:N38)</f>
        <v>-15166.22047833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-84204</v>
      </c>
      <c r="C42" s="25">
        <f aca="true" t="shared" si="15" ref="C42:N42">+C43+C46+C58+C59</f>
        <v>-79300</v>
      </c>
      <c r="D42" s="25">
        <f t="shared" si="15"/>
        <v>-61608</v>
      </c>
      <c r="E42" s="25">
        <f t="shared" si="15"/>
        <v>-10124</v>
      </c>
      <c r="F42" s="25">
        <f t="shared" si="15"/>
        <v>-52388</v>
      </c>
      <c r="G42" s="25">
        <f t="shared" si="15"/>
        <v>-86996</v>
      </c>
      <c r="H42" s="25">
        <f t="shared" si="15"/>
        <v>-74940</v>
      </c>
      <c r="I42" s="25">
        <f>+I43+I46+I58+I59</f>
        <v>-24132</v>
      </c>
      <c r="J42" s="25">
        <f>+J43+J46+J58+J59</f>
        <v>-54276</v>
      </c>
      <c r="K42" s="25">
        <f>+K43+K46+K58+K59</f>
        <v>-63568</v>
      </c>
      <c r="L42" s="25">
        <f>+L43+L46+L58+L59</f>
        <v>-57064</v>
      </c>
      <c r="M42" s="25">
        <f t="shared" si="15"/>
        <v>-28408</v>
      </c>
      <c r="N42" s="25">
        <f t="shared" si="15"/>
        <v>-17648</v>
      </c>
      <c r="O42" s="25">
        <f>+O43+O46+O58+O59</f>
        <v>-694656</v>
      </c>
    </row>
    <row r="43" spans="1:15" ht="18.75" customHeight="1">
      <c r="A43" s="17" t="s">
        <v>55</v>
      </c>
      <c r="B43" s="26">
        <f>B44+B45</f>
        <v>-84204</v>
      </c>
      <c r="C43" s="26">
        <f>C44+C45</f>
        <v>-79300</v>
      </c>
      <c r="D43" s="26">
        <f>D44+D45</f>
        <v>-61108</v>
      </c>
      <c r="E43" s="26">
        <f>E44+E45</f>
        <v>-9124</v>
      </c>
      <c r="F43" s="26">
        <f aca="true" t="shared" si="16" ref="F43:N43">F44+F45</f>
        <v>-50888</v>
      </c>
      <c r="G43" s="26">
        <f t="shared" si="16"/>
        <v>-86496</v>
      </c>
      <c r="H43" s="26">
        <f t="shared" si="16"/>
        <v>-74440</v>
      </c>
      <c r="I43" s="26">
        <f>I44+I45</f>
        <v>-22132</v>
      </c>
      <c r="J43" s="26">
        <f>J44+J45</f>
        <v>-54276</v>
      </c>
      <c r="K43" s="26">
        <f>K44+K45</f>
        <v>-63568</v>
      </c>
      <c r="L43" s="26">
        <f>L44+L45</f>
        <v>-57064</v>
      </c>
      <c r="M43" s="26">
        <f t="shared" si="16"/>
        <v>-28408</v>
      </c>
      <c r="N43" s="26">
        <f t="shared" si="16"/>
        <v>-17648</v>
      </c>
      <c r="O43" s="25">
        <f aca="true" t="shared" si="17" ref="O43:O59">SUM(B43:N43)</f>
        <v>-688656</v>
      </c>
    </row>
    <row r="44" spans="1:26" ht="18.75" customHeight="1">
      <c r="A44" s="13" t="s">
        <v>56</v>
      </c>
      <c r="B44" s="20">
        <f>ROUND(-B9*$D$3,2)</f>
        <v>-84204</v>
      </c>
      <c r="C44" s="20">
        <f>ROUND(-C9*$D$3,2)</f>
        <v>-79300</v>
      </c>
      <c r="D44" s="20">
        <f>ROUND(-D9*$D$3,2)</f>
        <v>-61108</v>
      </c>
      <c r="E44" s="20">
        <f>ROUND(-E9*$D$3,2)</f>
        <v>-9124</v>
      </c>
      <c r="F44" s="20">
        <f aca="true" t="shared" si="18" ref="F44:N44">ROUND(-F9*$D$3,2)</f>
        <v>-50888</v>
      </c>
      <c r="G44" s="20">
        <f t="shared" si="18"/>
        <v>-86496</v>
      </c>
      <c r="H44" s="20">
        <f t="shared" si="18"/>
        <v>-74440</v>
      </c>
      <c r="I44" s="20">
        <f>ROUND(-I9*$D$3,2)</f>
        <v>-22132</v>
      </c>
      <c r="J44" s="20">
        <f>ROUND(-J9*$D$3,2)</f>
        <v>-54276</v>
      </c>
      <c r="K44" s="20">
        <f>ROUND(-K9*$D$3,2)</f>
        <v>-63568</v>
      </c>
      <c r="L44" s="20">
        <f>ROUND(-L9*$D$3,2)</f>
        <v>-57064</v>
      </c>
      <c r="M44" s="20">
        <f t="shared" si="18"/>
        <v>-28408</v>
      </c>
      <c r="N44" s="20">
        <f t="shared" si="18"/>
        <v>-17648</v>
      </c>
      <c r="O44" s="46">
        <f t="shared" si="17"/>
        <v>-688656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-1500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608989.86140206</v>
      </c>
      <c r="C61" s="29">
        <f t="shared" si="21"/>
        <v>411219.97017800005</v>
      </c>
      <c r="D61" s="29">
        <f t="shared" si="21"/>
        <v>411832.07662725</v>
      </c>
      <c r="E61" s="29">
        <f t="shared" si="21"/>
        <v>97547.68711039999</v>
      </c>
      <c r="F61" s="29">
        <f t="shared" si="21"/>
        <v>410128.70458005</v>
      </c>
      <c r="G61" s="29">
        <f t="shared" si="21"/>
        <v>465483.52520000003</v>
      </c>
      <c r="H61" s="29">
        <f t="shared" si="21"/>
        <v>390958.6984</v>
      </c>
      <c r="I61" s="29">
        <f t="shared" si="21"/>
        <v>109562.81117619999</v>
      </c>
      <c r="J61" s="29">
        <f>+J36+J42</f>
        <v>552492.0834724</v>
      </c>
      <c r="K61" s="29">
        <f>+K36+K42</f>
        <v>429712.6748052</v>
      </c>
      <c r="L61" s="29">
        <f>+L36+L42</f>
        <v>578776.1181091199</v>
      </c>
      <c r="M61" s="29">
        <f t="shared" si="21"/>
        <v>228093.64848483002</v>
      </c>
      <c r="N61" s="29">
        <f t="shared" si="21"/>
        <v>113649.52527615998</v>
      </c>
      <c r="O61" s="29">
        <f>SUM(B61:N61)</f>
        <v>4808447.38482167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608989.87</v>
      </c>
      <c r="C64" s="36">
        <f aca="true" t="shared" si="22" ref="C64:N64">SUM(C65:C78)</f>
        <v>411219.97000000003</v>
      </c>
      <c r="D64" s="36">
        <f t="shared" si="22"/>
        <v>411832.08</v>
      </c>
      <c r="E64" s="36">
        <f t="shared" si="22"/>
        <v>97547.69</v>
      </c>
      <c r="F64" s="36">
        <f t="shared" si="22"/>
        <v>410128.71</v>
      </c>
      <c r="G64" s="36">
        <f t="shared" si="22"/>
        <v>465483.53</v>
      </c>
      <c r="H64" s="36">
        <f t="shared" si="22"/>
        <v>390958.7</v>
      </c>
      <c r="I64" s="36">
        <f t="shared" si="22"/>
        <v>109562.81</v>
      </c>
      <c r="J64" s="36">
        <f t="shared" si="22"/>
        <v>552492.08</v>
      </c>
      <c r="K64" s="36">
        <f t="shared" si="22"/>
        <v>429712.68</v>
      </c>
      <c r="L64" s="36">
        <f t="shared" si="22"/>
        <v>578776.12</v>
      </c>
      <c r="M64" s="36">
        <f t="shared" si="22"/>
        <v>228093.65</v>
      </c>
      <c r="N64" s="36">
        <f t="shared" si="22"/>
        <v>113649.53</v>
      </c>
      <c r="O64" s="29">
        <f>SUM(O65:O78)</f>
        <v>4808447.420000001</v>
      </c>
    </row>
    <row r="65" spans="1:16" ht="18.75" customHeight="1">
      <c r="A65" s="17" t="s">
        <v>70</v>
      </c>
      <c r="B65" s="36">
        <v>113026.87</v>
      </c>
      <c r="C65" s="36">
        <v>122122.08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235148.95</v>
      </c>
      <c r="P65"/>
    </row>
    <row r="66" spans="1:16" ht="18.75" customHeight="1">
      <c r="A66" s="17" t="s">
        <v>71</v>
      </c>
      <c r="B66" s="36">
        <v>495963</v>
      </c>
      <c r="C66" s="36">
        <v>289097.89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785060.89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411832.08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411832.08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97547.69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97547.69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410128.71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410128.71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465483.53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465483.53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390958.7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390958.7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109562.81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109562.81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552492.08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552492.08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429712.68</v>
      </c>
      <c r="L74" s="35">
        <v>0</v>
      </c>
      <c r="M74" s="35">
        <v>0</v>
      </c>
      <c r="N74" s="35">
        <v>0</v>
      </c>
      <c r="O74" s="29">
        <f t="shared" si="23"/>
        <v>429712.68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578776.12</v>
      </c>
      <c r="M75" s="35">
        <v>0</v>
      </c>
      <c r="N75" s="61">
        <v>0</v>
      </c>
      <c r="O75" s="26">
        <f t="shared" si="23"/>
        <v>578776.12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228093.65</v>
      </c>
      <c r="N76" s="35">
        <v>0</v>
      </c>
      <c r="O76" s="29">
        <f t="shared" si="23"/>
        <v>228093.65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113649.53</v>
      </c>
      <c r="O77" s="26">
        <f t="shared" si="23"/>
        <v>113649.53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2.3637112978823533</v>
      </c>
      <c r="C82" s="44">
        <v>2.493700220294644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2.0502253487067805</v>
      </c>
      <c r="C83" s="44">
        <v>2.102277101641927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1.8713813917762427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2.778194011518216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2.1852167682224843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1.7332139330402436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2.095262585416251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2.1431976271012005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2.0570116408024104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2.4154829003432563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2.3134787379447572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2.908678757222165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2.5207834211911067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2018-02-20T20:53:50Z</dcterms:modified>
  <cp:category/>
  <cp:version/>
  <cp:contentType/>
  <cp:contentStatus/>
</cp:coreProperties>
</file>