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<sst xmlns="http://schemas.openxmlformats.org/spreadsheetml/2006/main" count="114" uniqueCount="112">
  <si>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</si>
  <si>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</si>
  <si>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</si>
  <si>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</si>
  <si>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</si>
  <si>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</si>
  <si>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</si>
  <si>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</si>
  <si>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</si>
  <si>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</si>
  <si>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</si>
  <si>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</si>
  <si>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</si>
  <si>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</si>
  <si>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</si>
  <si>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</si>
  <si>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</si>
  <si>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</si>
  <si>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</si>
  <si>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</si>
  <si>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</si>
  <si>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</si>
  <si>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</si>
  <si>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</si>
  <si>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</si>
  <si>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</si>
  <si>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</si>
  <si>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</si>
  <si>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</si>
  <si>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</si>
  <si>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</si>
  <si>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</si>
  <si>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</si>
  <si>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</si>
  <si>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</si>
  <si>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</si>
  <si>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</si>
  <si>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</si>
  <si>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</si>
  <si>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</si>
  <si>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</si>
  <si>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</si>
  <si>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</si>
  <si>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</si>
  <si>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</si>
  <si>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</si>
  <si>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</si>
  <si>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</si>
  <si>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</si>
  <si>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</si>
  <si>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</si>
  <si>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</si>
  <si>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</si>
  <si>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</si>
  <si>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</si>
  <si>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</si>
  <si>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</si>
  <si>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</si>
  <si>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</si>
  <si>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</si>
  <si>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</si>
  <si>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</si>
  <si>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</si>
  <si>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</si>
  <si>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</si>
  <si>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</si>
  <si>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</si>
  <si>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</si>
  <si>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</si>
  <si>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</si>
  <si>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</si>
  <si>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</si>
  <si>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</si>
  <si>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</si>
  <si>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</si>
  <si>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</si>
  <si>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</si>
  <si>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</si>
  <si>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</si>
  <si>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</si>
  <si>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</si>
  <si>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</si>
  <si>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</si>
  <si>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</si>
  <si>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</si>
  <si>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</si>
  <si>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</si>
  <si>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</si>
  <si>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</si>
  <si>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</si>
  <si>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</si>
  <si>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</si>
  <si>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</si>
  <si>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</si>
  <si>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</si>
  <si>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</si>
  <si>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</si>
  <si>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</si>
  <si>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</si>
  <si>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</si>
  <si>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</si>
  <si>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</si>
  <si>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</si>
  <si>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</si>
  <si>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</si>
  <si>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09/02/18 - VENCIMENTO 20/02/18</t>
  </si>
  <si>
    <t>5.2.8. Ajuste de Remuneração Previsto Contratualmente(1)</t>
  </si>
  <si>
    <t>5.3. Revisão de Remuneração pelo Transporte Coletivo(2)</t>
  </si>
  <si>
    <t>8. Tarifa de Remuneração por Passageiro(3)</t>
  </si>
  <si>
    <t>(3) Tarifa de remuneração de cada empresa considerando o  reequilibrio interno estabelecido e informado pelo consórcio. Não consideram os acertos financeiros previstos no item 7.</t>
  </si>
  <si>
    <t>(1) Ajuste de remuneração previsto contratualmente, período de 31/12/17 a 31/01/18. Valor parcelado em 08 vezes, dias úteis, parcela 2/8</t>
  </si>
  <si>
    <t>(2) Revisão de tarifa nominal e de reequilíbrio, este último para as áreas 1.0 e 2.0, período de 31/12/17 a 31/01/18. Valor parcelado em 08 vezes, dias úteis, parcela 2/8.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</si>
</sst>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3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3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3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2.7539062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502725</v>
      </c>
      <c r="C7" s="10">
        <f>C8+C20+C24</f>
        <v>363261</v>
      </c>
      <c r="D7" s="10">
        <f>D8+D20+D24</f>
        <v>364852</v>
      </c>
      <c r="E7" s="10">
        <f>E8+E20+E24</f>
        <v>59314</v>
      </c>
      <c r="F7" s="10">
        <f aca="true" t="shared" si="0" ref="F7:N7">F8+F20+F24</f>
        <v>328797</v>
      </c>
      <c r="G7" s="10">
        <f t="shared" si="0"/>
        <v>517121</v>
      </c>
      <c r="H7" s="10">
        <f>H8+H20+H24</f>
        <v>362759</v>
      </c>
      <c r="I7" s="10">
        <f>I8+I20+I24</f>
        <v>101068</v>
      </c>
      <c r="J7" s="10">
        <f>J8+J20+J24</f>
        <v>426990</v>
      </c>
      <c r="K7" s="10">
        <f>K8+K20+K24</f>
        <v>311103</v>
      </c>
      <c r="L7" s="10">
        <f>L8+L20+L24</f>
        <v>372853</v>
      </c>
      <c r="M7" s="10">
        <f t="shared" si="0"/>
        <v>148730</v>
      </c>
      <c r="N7" s="10">
        <f t="shared" si="0"/>
        <v>92714</v>
      </c>
      <c r="O7" s="10">
        <f>+O8+O20+O24</f>
        <v>3952287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240469</v>
      </c>
      <c r="C8" s="12">
        <f>+C9+C12+C16</f>
        <v>183666</v>
      </c>
      <c r="D8" s="12">
        <f>+D9+D12+D16</f>
        <v>200377</v>
      </c>
      <c r="E8" s="12">
        <f>+E9+E12+E16</f>
        <v>29395</v>
      </c>
      <c r="F8" s="12">
        <f aca="true" t="shared" si="1" ref="F8:N8">+F9+F12+F16</f>
        <v>167311</v>
      </c>
      <c r="G8" s="12">
        <f t="shared" si="1"/>
        <v>268168</v>
      </c>
      <c r="H8" s="12">
        <f>+H9+H12+H16</f>
        <v>181048</v>
      </c>
      <c r="I8" s="12">
        <f>+I9+I12+I16</f>
        <v>51658</v>
      </c>
      <c r="J8" s="12">
        <f>+J9+J12+J16</f>
        <v>223683</v>
      </c>
      <c r="K8" s="12">
        <f>+K9+K12+K16</f>
        <v>159397</v>
      </c>
      <c r="L8" s="12">
        <f>+L9+L12+L16</f>
        <v>180284</v>
      </c>
      <c r="M8" s="12">
        <f t="shared" si="1"/>
        <v>80942</v>
      </c>
      <c r="N8" s="12">
        <f t="shared" si="1"/>
        <v>52316</v>
      </c>
      <c r="O8" s="12">
        <f>SUM(B8:N8)</f>
        <v>2018714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24958</v>
      </c>
      <c r="C9" s="14">
        <v>24721</v>
      </c>
      <c r="D9" s="14">
        <v>16766</v>
      </c>
      <c r="E9" s="14">
        <v>2566</v>
      </c>
      <c r="F9" s="14">
        <v>15050</v>
      </c>
      <c r="G9" s="14">
        <v>27148</v>
      </c>
      <c r="H9" s="14">
        <v>23629</v>
      </c>
      <c r="I9" s="14">
        <v>6751</v>
      </c>
      <c r="J9" s="14">
        <v>15707</v>
      </c>
      <c r="K9" s="14">
        <v>19629</v>
      </c>
      <c r="L9" s="14">
        <v>15533</v>
      </c>
      <c r="M9" s="14">
        <v>9930</v>
      </c>
      <c r="N9" s="14">
        <v>6614</v>
      </c>
      <c r="O9" s="12">
        <f aca="true" t="shared" si="2" ref="O9:O19">SUM(B9:N9)</f>
        <v>209002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24958</v>
      </c>
      <c r="C10" s="14">
        <f>+C9-C11</f>
        <v>24721</v>
      </c>
      <c r="D10" s="14">
        <f>+D9-D11</f>
        <v>16766</v>
      </c>
      <c r="E10" s="14">
        <f>+E9-E11</f>
        <v>2566</v>
      </c>
      <c r="F10" s="14">
        <f aca="true" t="shared" si="3" ref="F10:N10">+F9-F11</f>
        <v>15050</v>
      </c>
      <c r="G10" s="14">
        <f t="shared" si="3"/>
        <v>27148</v>
      </c>
      <c r="H10" s="14">
        <f>+H9-H11</f>
        <v>23629</v>
      </c>
      <c r="I10" s="14">
        <f>+I9-I11</f>
        <v>6751</v>
      </c>
      <c r="J10" s="14">
        <f>+J9-J11</f>
        <v>15707</v>
      </c>
      <c r="K10" s="14">
        <f>+K9-K11</f>
        <v>19629</v>
      </c>
      <c r="L10" s="14">
        <f>+L9-L11</f>
        <v>15533</v>
      </c>
      <c r="M10" s="14">
        <f t="shared" si="3"/>
        <v>9930</v>
      </c>
      <c r="N10" s="14">
        <f t="shared" si="3"/>
        <v>6614</v>
      </c>
      <c r="O10" s="12">
        <f t="shared" si="2"/>
        <v>209002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205036</v>
      </c>
      <c r="C12" s="14">
        <f>C13+C14+C15</f>
        <v>151380</v>
      </c>
      <c r="D12" s="14">
        <f>D13+D14+D15</f>
        <v>175789</v>
      </c>
      <c r="E12" s="14">
        <f>E13+E14+E15</f>
        <v>25684</v>
      </c>
      <c r="F12" s="14">
        <f aca="true" t="shared" si="4" ref="F12:N12">F13+F14+F15</f>
        <v>145030</v>
      </c>
      <c r="G12" s="14">
        <f t="shared" si="4"/>
        <v>228543</v>
      </c>
      <c r="H12" s="14">
        <f>H13+H14+H15</f>
        <v>150159</v>
      </c>
      <c r="I12" s="14">
        <f>I13+I14+I15</f>
        <v>42706</v>
      </c>
      <c r="J12" s="14">
        <f>J13+J14+J15</f>
        <v>197137</v>
      </c>
      <c r="K12" s="14">
        <f>K13+K14+K15</f>
        <v>132934</v>
      </c>
      <c r="L12" s="14">
        <f>L13+L14+L15</f>
        <v>155934</v>
      </c>
      <c r="M12" s="14">
        <f t="shared" si="4"/>
        <v>67709</v>
      </c>
      <c r="N12" s="14">
        <f t="shared" si="4"/>
        <v>43908</v>
      </c>
      <c r="O12" s="12">
        <f t="shared" si="2"/>
        <v>1721949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104615</v>
      </c>
      <c r="C13" s="14">
        <v>78503</v>
      </c>
      <c r="D13" s="14">
        <v>86001</v>
      </c>
      <c r="E13" s="14">
        <v>13187</v>
      </c>
      <c r="F13" s="14">
        <v>71571</v>
      </c>
      <c r="G13" s="14">
        <v>114601</v>
      </c>
      <c r="H13" s="14">
        <v>79075</v>
      </c>
      <c r="I13" s="14">
        <v>22390</v>
      </c>
      <c r="J13" s="14">
        <v>102698</v>
      </c>
      <c r="K13" s="14">
        <v>66758</v>
      </c>
      <c r="L13" s="14">
        <v>78807</v>
      </c>
      <c r="M13" s="14">
        <v>33832</v>
      </c>
      <c r="N13" s="14">
        <v>21154</v>
      </c>
      <c r="O13" s="12">
        <f t="shared" si="2"/>
        <v>873192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97338</v>
      </c>
      <c r="C14" s="14">
        <v>69500</v>
      </c>
      <c r="D14" s="14">
        <v>87785</v>
      </c>
      <c r="E14" s="14">
        <v>12038</v>
      </c>
      <c r="F14" s="14">
        <v>70865</v>
      </c>
      <c r="G14" s="14">
        <v>108423</v>
      </c>
      <c r="H14" s="14">
        <v>68291</v>
      </c>
      <c r="I14" s="14">
        <v>19541</v>
      </c>
      <c r="J14" s="14">
        <v>92425</v>
      </c>
      <c r="K14" s="14">
        <v>63904</v>
      </c>
      <c r="L14" s="14">
        <v>75195</v>
      </c>
      <c r="M14" s="14">
        <v>32784</v>
      </c>
      <c r="N14" s="14">
        <v>22173</v>
      </c>
      <c r="O14" s="12">
        <f t="shared" si="2"/>
        <v>820262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3083</v>
      </c>
      <c r="C15" s="14">
        <v>3377</v>
      </c>
      <c r="D15" s="14">
        <v>2003</v>
      </c>
      <c r="E15" s="14">
        <v>459</v>
      </c>
      <c r="F15" s="14">
        <v>2594</v>
      </c>
      <c r="G15" s="14">
        <v>5519</v>
      </c>
      <c r="H15" s="14">
        <v>2793</v>
      </c>
      <c r="I15" s="14">
        <v>775</v>
      </c>
      <c r="J15" s="14">
        <v>2014</v>
      </c>
      <c r="K15" s="14">
        <v>2272</v>
      </c>
      <c r="L15" s="14">
        <v>1932</v>
      </c>
      <c r="M15" s="14">
        <v>1093</v>
      </c>
      <c r="N15" s="14">
        <v>581</v>
      </c>
      <c r="O15" s="12">
        <f t="shared" si="2"/>
        <v>28495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10475</v>
      </c>
      <c r="C16" s="14">
        <f>C17+C18+C19</f>
        <v>7565</v>
      </c>
      <c r="D16" s="14">
        <f>D17+D18+D19</f>
        <v>7822</v>
      </c>
      <c r="E16" s="14">
        <f>E17+E18+E19</f>
        <v>1145</v>
      </c>
      <c r="F16" s="14">
        <f aca="true" t="shared" si="5" ref="F16:N16">F17+F18+F19</f>
        <v>7231</v>
      </c>
      <c r="G16" s="14">
        <f t="shared" si="5"/>
        <v>12477</v>
      </c>
      <c r="H16" s="14">
        <f>H17+H18+H19</f>
        <v>7260</v>
      </c>
      <c r="I16" s="14">
        <f>I17+I18+I19</f>
        <v>2201</v>
      </c>
      <c r="J16" s="14">
        <f>J17+J18+J19</f>
        <v>10839</v>
      </c>
      <c r="K16" s="14">
        <f>K17+K18+K19</f>
        <v>6834</v>
      </c>
      <c r="L16" s="14">
        <f>L17+L18+L19</f>
        <v>8817</v>
      </c>
      <c r="M16" s="14">
        <f t="shared" si="5"/>
        <v>3303</v>
      </c>
      <c r="N16" s="14">
        <f t="shared" si="5"/>
        <v>1794</v>
      </c>
      <c r="O16" s="12">
        <f t="shared" si="2"/>
        <v>87763</v>
      </c>
    </row>
    <row r="17" spans="1:26" ht="18.75" customHeight="1">
      <c r="A17" s="15" t="s">
        <v>16</v>
      </c>
      <c r="B17" s="14">
        <v>10402</v>
      </c>
      <c r="C17" s="14">
        <v>7511</v>
      </c>
      <c r="D17" s="14">
        <v>7794</v>
      </c>
      <c r="E17" s="14">
        <v>1139</v>
      </c>
      <c r="F17" s="14">
        <v>7195</v>
      </c>
      <c r="G17" s="14">
        <v>12430</v>
      </c>
      <c r="H17" s="14">
        <v>7216</v>
      </c>
      <c r="I17" s="14">
        <v>2191</v>
      </c>
      <c r="J17" s="14">
        <v>10787</v>
      </c>
      <c r="K17" s="14">
        <v>6786</v>
      </c>
      <c r="L17" s="14">
        <v>8751</v>
      </c>
      <c r="M17" s="14">
        <v>3278</v>
      </c>
      <c r="N17" s="14">
        <v>1777</v>
      </c>
      <c r="O17" s="12">
        <f t="shared" si="2"/>
        <v>87257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47</v>
      </c>
      <c r="C18" s="14">
        <v>50</v>
      </c>
      <c r="D18" s="14">
        <v>23</v>
      </c>
      <c r="E18" s="14">
        <v>6</v>
      </c>
      <c r="F18" s="14">
        <v>27</v>
      </c>
      <c r="G18" s="14">
        <v>39</v>
      </c>
      <c r="H18" s="14">
        <v>37</v>
      </c>
      <c r="I18" s="14">
        <v>9</v>
      </c>
      <c r="J18" s="14">
        <v>44</v>
      </c>
      <c r="K18" s="14">
        <v>45</v>
      </c>
      <c r="L18" s="14">
        <v>61</v>
      </c>
      <c r="M18" s="14">
        <v>24</v>
      </c>
      <c r="N18" s="14">
        <v>12</v>
      </c>
      <c r="O18" s="12">
        <f t="shared" si="2"/>
        <v>424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26</v>
      </c>
      <c r="C19" s="14">
        <v>4</v>
      </c>
      <c r="D19" s="14">
        <v>5</v>
      </c>
      <c r="E19" s="14">
        <v>0</v>
      </c>
      <c r="F19" s="14">
        <v>9</v>
      </c>
      <c r="G19" s="14">
        <v>8</v>
      </c>
      <c r="H19" s="14">
        <v>7</v>
      </c>
      <c r="I19" s="14">
        <v>1</v>
      </c>
      <c r="J19" s="14">
        <v>8</v>
      </c>
      <c r="K19" s="14">
        <v>3</v>
      </c>
      <c r="L19" s="14">
        <v>5</v>
      </c>
      <c r="M19" s="14">
        <v>1</v>
      </c>
      <c r="N19" s="14">
        <v>5</v>
      </c>
      <c r="O19" s="12">
        <f t="shared" si="2"/>
        <v>82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151634</v>
      </c>
      <c r="C20" s="18">
        <f>C21+C22+C23</f>
        <v>92921</v>
      </c>
      <c r="D20" s="18">
        <f>D21+D22+D23</f>
        <v>83226</v>
      </c>
      <c r="E20" s="18">
        <f>E21+E22+E23</f>
        <v>13748</v>
      </c>
      <c r="F20" s="18">
        <f aca="true" t="shared" si="6" ref="F20:N20">F21+F22+F23</f>
        <v>80132</v>
      </c>
      <c r="G20" s="18">
        <f t="shared" si="6"/>
        <v>124675</v>
      </c>
      <c r="H20" s="18">
        <f>H21+H22+H23</f>
        <v>100136</v>
      </c>
      <c r="I20" s="18">
        <f>I21+I22+I23</f>
        <v>26882</v>
      </c>
      <c r="J20" s="18">
        <f>J21+J22+J23</f>
        <v>120926</v>
      </c>
      <c r="K20" s="18">
        <f>K21+K22+K23</f>
        <v>82893</v>
      </c>
      <c r="L20" s="18">
        <f>L21+L22+L23</f>
        <v>122222</v>
      </c>
      <c r="M20" s="18">
        <f t="shared" si="6"/>
        <v>45812</v>
      </c>
      <c r="N20" s="18">
        <f t="shared" si="6"/>
        <v>27157</v>
      </c>
      <c r="O20" s="12">
        <f aca="true" t="shared" si="7" ref="O20:O26">SUM(B20:N20)</f>
        <v>1072364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83702</v>
      </c>
      <c r="C21" s="14">
        <v>54544</v>
      </c>
      <c r="D21" s="14">
        <v>46791</v>
      </c>
      <c r="E21" s="14">
        <v>8153</v>
      </c>
      <c r="F21" s="14">
        <v>45151</v>
      </c>
      <c r="G21" s="14">
        <v>71187</v>
      </c>
      <c r="H21" s="14">
        <v>58626</v>
      </c>
      <c r="I21" s="14">
        <v>15826</v>
      </c>
      <c r="J21" s="14">
        <v>70357</v>
      </c>
      <c r="K21" s="14">
        <v>46460</v>
      </c>
      <c r="L21" s="14">
        <v>67162</v>
      </c>
      <c r="M21" s="14">
        <v>25252</v>
      </c>
      <c r="N21" s="14">
        <v>14664</v>
      </c>
      <c r="O21" s="12">
        <f t="shared" si="7"/>
        <v>607875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66328</v>
      </c>
      <c r="C22" s="14">
        <v>37118</v>
      </c>
      <c r="D22" s="14">
        <v>35716</v>
      </c>
      <c r="E22" s="14">
        <v>5398</v>
      </c>
      <c r="F22" s="14">
        <v>33986</v>
      </c>
      <c r="G22" s="14">
        <v>51579</v>
      </c>
      <c r="H22" s="14">
        <v>40423</v>
      </c>
      <c r="I22" s="14">
        <v>10739</v>
      </c>
      <c r="J22" s="14">
        <v>49622</v>
      </c>
      <c r="K22" s="14">
        <v>35475</v>
      </c>
      <c r="L22" s="14">
        <v>53996</v>
      </c>
      <c r="M22" s="14">
        <v>19970</v>
      </c>
      <c r="N22" s="14">
        <v>12205</v>
      </c>
      <c r="O22" s="12">
        <f t="shared" si="7"/>
        <v>452555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1604</v>
      </c>
      <c r="C23" s="14">
        <v>1259</v>
      </c>
      <c r="D23" s="14">
        <v>719</v>
      </c>
      <c r="E23" s="14">
        <v>197</v>
      </c>
      <c r="F23" s="14">
        <v>995</v>
      </c>
      <c r="G23" s="14">
        <v>1909</v>
      </c>
      <c r="H23" s="14">
        <v>1087</v>
      </c>
      <c r="I23" s="14">
        <v>317</v>
      </c>
      <c r="J23" s="14">
        <v>947</v>
      </c>
      <c r="K23" s="14">
        <v>958</v>
      </c>
      <c r="L23" s="14">
        <v>1064</v>
      </c>
      <c r="M23" s="14">
        <v>590</v>
      </c>
      <c r="N23" s="14">
        <v>288</v>
      </c>
      <c r="O23" s="12">
        <f t="shared" si="7"/>
        <v>11934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110622</v>
      </c>
      <c r="C24" s="14">
        <f>C25+C26</f>
        <v>86674</v>
      </c>
      <c r="D24" s="14">
        <f>D25+D26</f>
        <v>81249</v>
      </c>
      <c r="E24" s="14">
        <f>E25+E26</f>
        <v>16171</v>
      </c>
      <c r="F24" s="14">
        <f aca="true" t="shared" si="8" ref="F24:N24">F25+F26</f>
        <v>81354</v>
      </c>
      <c r="G24" s="14">
        <f t="shared" si="8"/>
        <v>124278</v>
      </c>
      <c r="H24" s="14">
        <f>H25+H26</f>
        <v>81575</v>
      </c>
      <c r="I24" s="14">
        <f>I25+I26</f>
        <v>22528</v>
      </c>
      <c r="J24" s="14">
        <f>J25+J26</f>
        <v>82381</v>
      </c>
      <c r="K24" s="14">
        <f>K25+K26</f>
        <v>68813</v>
      </c>
      <c r="L24" s="14">
        <f>L25+L26</f>
        <v>70347</v>
      </c>
      <c r="M24" s="14">
        <f t="shared" si="8"/>
        <v>21976</v>
      </c>
      <c r="N24" s="14">
        <f t="shared" si="8"/>
        <v>13241</v>
      </c>
      <c r="O24" s="12">
        <f t="shared" si="7"/>
        <v>861209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75989</v>
      </c>
      <c r="C25" s="14">
        <v>64252</v>
      </c>
      <c r="D25" s="14">
        <v>60049</v>
      </c>
      <c r="E25" s="14">
        <v>12831</v>
      </c>
      <c r="F25" s="14">
        <v>61349</v>
      </c>
      <c r="G25" s="14">
        <v>95863</v>
      </c>
      <c r="H25" s="14">
        <v>64592</v>
      </c>
      <c r="I25" s="14">
        <v>18183</v>
      </c>
      <c r="J25" s="14">
        <v>58288</v>
      </c>
      <c r="K25" s="14">
        <v>51078</v>
      </c>
      <c r="L25" s="14">
        <v>50203</v>
      </c>
      <c r="M25" s="14">
        <v>16036</v>
      </c>
      <c r="N25" s="14">
        <v>8801</v>
      </c>
      <c r="O25" s="12">
        <f t="shared" si="7"/>
        <v>637514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34633</v>
      </c>
      <c r="C26" s="14">
        <v>22422</v>
      </c>
      <c r="D26" s="14">
        <v>21200</v>
      </c>
      <c r="E26" s="14">
        <v>3340</v>
      </c>
      <c r="F26" s="14">
        <v>20005</v>
      </c>
      <c r="G26" s="14">
        <v>28415</v>
      </c>
      <c r="H26" s="14">
        <v>16983</v>
      </c>
      <c r="I26" s="14">
        <v>4345</v>
      </c>
      <c r="J26" s="14">
        <v>24093</v>
      </c>
      <c r="K26" s="14">
        <v>17735</v>
      </c>
      <c r="L26" s="14">
        <v>20144</v>
      </c>
      <c r="M26" s="14">
        <v>5940</v>
      </c>
      <c r="N26" s="14">
        <v>4440</v>
      </c>
      <c r="O26" s="12">
        <f t="shared" si="7"/>
        <v>223695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1059166.5923785002</v>
      </c>
      <c r="C36" s="60">
        <f aca="true" t="shared" si="11" ref="C36:N36">C37+C38+C39+C40</f>
        <v>803602.6639605002</v>
      </c>
      <c r="D36" s="60">
        <f t="shared" si="11"/>
        <v>691941.9660426001</v>
      </c>
      <c r="E36" s="60">
        <f t="shared" si="11"/>
        <v>164442.9823776</v>
      </c>
      <c r="F36" s="60">
        <f t="shared" si="11"/>
        <v>720108.1412138499</v>
      </c>
      <c r="G36" s="60">
        <f t="shared" si="11"/>
        <v>898684.8308</v>
      </c>
      <c r="H36" s="60">
        <f t="shared" si="11"/>
        <v>762139.2809</v>
      </c>
      <c r="I36" s="60">
        <f>I37+I38+I39+I40</f>
        <v>216202.5838136</v>
      </c>
      <c r="J36" s="60">
        <f>J37+J38+J39+J40</f>
        <v>881799.005482</v>
      </c>
      <c r="K36" s="60">
        <f>K37+K38+K39+K40</f>
        <v>753839.6858328999</v>
      </c>
      <c r="L36" s="60">
        <f>L37+L38+L39+L40</f>
        <v>865695.9698652801</v>
      </c>
      <c r="M36" s="60">
        <f t="shared" si="11"/>
        <v>434053.71758389997</v>
      </c>
      <c r="N36" s="60">
        <f t="shared" si="11"/>
        <v>233151.05021184002</v>
      </c>
      <c r="O36" s="60">
        <f>O37+O38+O39+O40</f>
        <v>8484828.470462568</v>
      </c>
    </row>
    <row r="37" spans="1:15" ht="18.75" customHeight="1">
      <c r="A37" s="57" t="s">
        <v>50</v>
      </c>
      <c r="B37" s="54">
        <f aca="true" t="shared" si="12" ref="B37:N37">B29*B7</f>
        <v>1054365.1425</v>
      </c>
      <c r="C37" s="54">
        <f t="shared" si="12"/>
        <v>799319.5044000001</v>
      </c>
      <c r="D37" s="54">
        <f t="shared" si="12"/>
        <v>681616.5064000001</v>
      </c>
      <c r="E37" s="54">
        <f t="shared" si="12"/>
        <v>164169.2892</v>
      </c>
      <c r="F37" s="54">
        <f t="shared" si="12"/>
        <v>717204.8960999999</v>
      </c>
      <c r="G37" s="54">
        <f t="shared" si="12"/>
        <v>894567.6179</v>
      </c>
      <c r="H37" s="54">
        <f t="shared" si="12"/>
        <v>758420.2413</v>
      </c>
      <c r="I37" s="54">
        <f>I29*I7</f>
        <v>216113.70440000002</v>
      </c>
      <c r="J37" s="54">
        <f>J29*J7</f>
        <v>877037.46</v>
      </c>
      <c r="K37" s="54">
        <f>K29*K7</f>
        <v>750193.7742</v>
      </c>
      <c r="L37" s="54">
        <f>L29*L7</f>
        <v>861365.0006</v>
      </c>
      <c r="M37" s="54">
        <f t="shared" si="12"/>
        <v>431540.095</v>
      </c>
      <c r="N37" s="54">
        <f t="shared" si="12"/>
        <v>233110.8102</v>
      </c>
      <c r="O37" s="56">
        <f>SUM(B37:N37)</f>
        <v>8439024.0422</v>
      </c>
    </row>
    <row r="38" spans="1:15" ht="18.75" customHeight="1">
      <c r="A38" s="57" t="s">
        <v>51</v>
      </c>
      <c r="B38" s="54">
        <f aca="true" t="shared" si="13" ref="B38:N38">B30*B7</f>
        <v>-3114.1501215</v>
      </c>
      <c r="C38" s="54">
        <f t="shared" si="13"/>
        <v>-2132.1604395</v>
      </c>
      <c r="D38" s="54">
        <f t="shared" si="13"/>
        <v>-2024.9103573999998</v>
      </c>
      <c r="E38" s="54">
        <f t="shared" si="13"/>
        <v>-372.5868224</v>
      </c>
      <c r="F38" s="54">
        <f t="shared" si="13"/>
        <v>-2090.47488615</v>
      </c>
      <c r="G38" s="54">
        <f t="shared" si="13"/>
        <v>-2637.3171</v>
      </c>
      <c r="H38" s="54">
        <f t="shared" si="13"/>
        <v>-2031.4504</v>
      </c>
      <c r="I38" s="54">
        <f>I30*I7</f>
        <v>-565.9605864</v>
      </c>
      <c r="J38" s="54">
        <f>J30*J7</f>
        <v>-2428.804518</v>
      </c>
      <c r="K38" s="54">
        <f>K30*K7</f>
        <v>-1980.3883671</v>
      </c>
      <c r="L38" s="54">
        <f>L30*L7</f>
        <v>-2330.42073472</v>
      </c>
      <c r="M38" s="54">
        <f t="shared" si="13"/>
        <v>-1095.9274160999998</v>
      </c>
      <c r="N38" s="54">
        <f t="shared" si="13"/>
        <v>-678.79998816</v>
      </c>
      <c r="O38" s="25">
        <f>SUM(B38:N38)</f>
        <v>-23483.35173743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43851.74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-168021.80000000002</v>
      </c>
      <c r="C42" s="25">
        <f aca="true" t="shared" si="15" ref="C42:N42">+C43+C46+C58+C59</f>
        <v>28469.47</v>
      </c>
      <c r="D42" s="25">
        <f t="shared" si="15"/>
        <v>-149051.33000000002</v>
      </c>
      <c r="E42" s="25">
        <f t="shared" si="15"/>
        <v>-65636.54999999999</v>
      </c>
      <c r="F42" s="25">
        <f t="shared" si="15"/>
        <v>-146347.09</v>
      </c>
      <c r="G42" s="25">
        <f t="shared" si="15"/>
        <v>-197322.84</v>
      </c>
      <c r="H42" s="25">
        <f t="shared" si="15"/>
        <v>-98861.41</v>
      </c>
      <c r="I42" s="25">
        <f>+I43+I46+I58+I59</f>
        <v>-14366.259999999995</v>
      </c>
      <c r="J42" s="25">
        <f>+J43+J46+J58+J59</f>
        <v>-54040.29000000001</v>
      </c>
      <c r="K42" s="25">
        <f>+K43+K46+K58+K59</f>
        <v>34588.979999999996</v>
      </c>
      <c r="L42" s="25">
        <f>+L43+L46+L58+L59</f>
        <v>22592.50000000003</v>
      </c>
      <c r="M42" s="25">
        <f t="shared" si="15"/>
        <v>80913.37</v>
      </c>
      <c r="N42" s="25">
        <f t="shared" si="15"/>
        <v>-44442.950000000004</v>
      </c>
      <c r="O42" s="25">
        <f>+O43+O46+O58+O59</f>
        <v>-771526.2</v>
      </c>
    </row>
    <row r="43" spans="1:15" ht="18.75" customHeight="1">
      <c r="A43" s="17" t="s">
        <v>55</v>
      </c>
      <c r="B43" s="26">
        <f>B44+B45</f>
        <v>-99832</v>
      </c>
      <c r="C43" s="26">
        <f>C44+C45</f>
        <v>-98884</v>
      </c>
      <c r="D43" s="26">
        <f>D44+D45</f>
        <v>-67064</v>
      </c>
      <c r="E43" s="26">
        <f>E44+E45</f>
        <v>-10264</v>
      </c>
      <c r="F43" s="26">
        <f aca="true" t="shared" si="16" ref="F43:N43">F44+F45</f>
        <v>-60200</v>
      </c>
      <c r="G43" s="26">
        <f t="shared" si="16"/>
        <v>-108592</v>
      </c>
      <c r="H43" s="26">
        <f t="shared" si="16"/>
        <v>-94516</v>
      </c>
      <c r="I43" s="26">
        <f>I44+I45</f>
        <v>-27004</v>
      </c>
      <c r="J43" s="26">
        <f>J44+J45</f>
        <v>-62828</v>
      </c>
      <c r="K43" s="26">
        <f>K44+K45</f>
        <v>-78516</v>
      </c>
      <c r="L43" s="26">
        <f>L44+L45</f>
        <v>-62132</v>
      </c>
      <c r="M43" s="26">
        <f t="shared" si="16"/>
        <v>-39720</v>
      </c>
      <c r="N43" s="26">
        <f t="shared" si="16"/>
        <v>-26456</v>
      </c>
      <c r="O43" s="25">
        <f aca="true" t="shared" si="17" ref="O43:O59">SUM(B43:N43)</f>
        <v>-836008</v>
      </c>
    </row>
    <row r="44" spans="1:26" ht="18.75" customHeight="1">
      <c r="A44" s="13" t="s">
        <v>56</v>
      </c>
      <c r="B44" s="20">
        <f>ROUND(-B9*$D$3,2)</f>
        <v>-99832</v>
      </c>
      <c r="C44" s="20">
        <f>ROUND(-C9*$D$3,2)</f>
        <v>-98884</v>
      </c>
      <c r="D44" s="20">
        <f>ROUND(-D9*$D$3,2)</f>
        <v>-67064</v>
      </c>
      <c r="E44" s="20">
        <f>ROUND(-E9*$D$3,2)</f>
        <v>-10264</v>
      </c>
      <c r="F44" s="20">
        <f aca="true" t="shared" si="18" ref="F44:N44">ROUND(-F9*$D$3,2)</f>
        <v>-60200</v>
      </c>
      <c r="G44" s="20">
        <f t="shared" si="18"/>
        <v>-108592</v>
      </c>
      <c r="H44" s="20">
        <f t="shared" si="18"/>
        <v>-94516</v>
      </c>
      <c r="I44" s="20">
        <f>ROUND(-I9*$D$3,2)</f>
        <v>-27004</v>
      </c>
      <c r="J44" s="20">
        <f>ROUND(-J9*$D$3,2)</f>
        <v>-62828</v>
      </c>
      <c r="K44" s="20">
        <f>ROUND(-K9*$D$3,2)</f>
        <v>-78516</v>
      </c>
      <c r="L44" s="20">
        <f>ROUND(-L9*$D$3,2)</f>
        <v>-62132</v>
      </c>
      <c r="M44" s="20">
        <f t="shared" si="18"/>
        <v>-39720</v>
      </c>
      <c r="N44" s="20">
        <f t="shared" si="18"/>
        <v>-26456</v>
      </c>
      <c r="O44" s="46">
        <f t="shared" si="17"/>
        <v>-836008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-80174.26</v>
      </c>
      <c r="C46" s="26">
        <f aca="true" t="shared" si="20" ref="C46:O46">SUM(C47:C57)</f>
        <v>-59601.44</v>
      </c>
      <c r="D46" s="26">
        <f t="shared" si="20"/>
        <v>-81987.33</v>
      </c>
      <c r="E46" s="26">
        <f t="shared" si="20"/>
        <v>-83658.34</v>
      </c>
      <c r="F46" s="26">
        <f t="shared" si="20"/>
        <v>-86147.09</v>
      </c>
      <c r="G46" s="26">
        <f t="shared" si="20"/>
        <v>-88730.84</v>
      </c>
      <c r="H46" s="26">
        <f t="shared" si="20"/>
        <v>-61619.54</v>
      </c>
      <c r="I46" s="26">
        <f t="shared" si="20"/>
        <v>-30964.87</v>
      </c>
      <c r="J46" s="26">
        <f t="shared" si="20"/>
        <v>-87474.95</v>
      </c>
      <c r="K46" s="26">
        <f t="shared" si="20"/>
        <v>-50496.64</v>
      </c>
      <c r="L46" s="26">
        <f t="shared" si="20"/>
        <v>-118186.42</v>
      </c>
      <c r="M46" s="26">
        <f t="shared" si="20"/>
        <v>-32778.619999999995</v>
      </c>
      <c r="N46" s="26">
        <f t="shared" si="20"/>
        <v>-28120.08</v>
      </c>
      <c r="O46" s="26">
        <f t="shared" si="20"/>
        <v>-889940.4199999999</v>
      </c>
    </row>
    <row r="47" spans="1:26" ht="18.75" customHeight="1">
      <c r="A47" s="13" t="s">
        <v>59</v>
      </c>
      <c r="B47" s="24">
        <v>-8889.34</v>
      </c>
      <c r="C47" s="24">
        <v>-5931.91</v>
      </c>
      <c r="D47" s="24">
        <v>-32574.05</v>
      </c>
      <c r="E47" s="24">
        <v>-71902.65</v>
      </c>
      <c r="F47" s="24">
        <v>-35661.49</v>
      </c>
      <c r="G47" s="24">
        <v>-28628.29</v>
      </c>
      <c r="H47" s="24">
        <v>-10739.01</v>
      </c>
      <c r="I47" s="24">
        <v>-13945.91</v>
      </c>
      <c r="J47" s="24">
        <v>-27136.02</v>
      </c>
      <c r="K47" s="24">
        <v>0</v>
      </c>
      <c r="L47" s="24">
        <v>-57082.65</v>
      </c>
      <c r="M47" s="24">
        <v>-4590</v>
      </c>
      <c r="N47" s="24">
        <v>-12675.01</v>
      </c>
      <c r="O47" s="24">
        <f t="shared" si="17"/>
        <v>-309756.33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-1500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106</v>
      </c>
      <c r="B54" s="24">
        <v>-71284.92</v>
      </c>
      <c r="C54" s="24">
        <v>-53669.53</v>
      </c>
      <c r="D54" s="24">
        <v>-48913.28</v>
      </c>
      <c r="E54" s="24">
        <v>-10755.69</v>
      </c>
      <c r="F54" s="24">
        <v>-48985.6</v>
      </c>
      <c r="G54" s="24">
        <v>-59602.55</v>
      </c>
      <c r="H54" s="24">
        <v>-50380.53</v>
      </c>
      <c r="I54" s="24">
        <v>-15018.96</v>
      </c>
      <c r="J54" s="24">
        <v>-60338.93</v>
      </c>
      <c r="K54" s="24">
        <v>-50496.64</v>
      </c>
      <c r="L54" s="24">
        <v>-61103.77</v>
      </c>
      <c r="M54" s="24">
        <v>-28188.62</v>
      </c>
      <c r="N54" s="24">
        <v>-15445.07</v>
      </c>
      <c r="O54" s="24">
        <f t="shared" si="17"/>
        <v>-574184.09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f>2249.82+9734.64</f>
        <v>11984.46</v>
      </c>
      <c r="C58" s="27">
        <f>55011.29+131943.62</f>
        <v>186954.91</v>
      </c>
      <c r="D58" s="27">
        <v>0</v>
      </c>
      <c r="E58" s="27">
        <v>28285.79</v>
      </c>
      <c r="F58" s="27">
        <v>0</v>
      </c>
      <c r="G58" s="27">
        <v>0</v>
      </c>
      <c r="H58" s="27">
        <f>57274.13</f>
        <v>57274.13</v>
      </c>
      <c r="I58" s="27">
        <v>43602.61</v>
      </c>
      <c r="J58" s="27">
        <v>96262.66</v>
      </c>
      <c r="K58" s="27">
        <v>163601.62</v>
      </c>
      <c r="L58" s="27">
        <v>202910.92</v>
      </c>
      <c r="M58" s="27">
        <v>153411.99</v>
      </c>
      <c r="N58" s="27">
        <v>10133.13</v>
      </c>
      <c r="O58" s="24">
        <f t="shared" si="17"/>
        <v>954422.22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891144.7923785001</v>
      </c>
      <c r="C61" s="29">
        <f t="shared" si="21"/>
        <v>832072.1339605001</v>
      </c>
      <c r="D61" s="29">
        <f t="shared" si="21"/>
        <v>542890.6360426</v>
      </c>
      <c r="E61" s="29">
        <f t="shared" si="21"/>
        <v>98806.43237760002</v>
      </c>
      <c r="F61" s="29">
        <f t="shared" si="21"/>
        <v>573761.0512138499</v>
      </c>
      <c r="G61" s="29">
        <f t="shared" si="21"/>
        <v>701361.9908</v>
      </c>
      <c r="H61" s="29">
        <f t="shared" si="21"/>
        <v>663277.8709</v>
      </c>
      <c r="I61" s="29">
        <f t="shared" si="21"/>
        <v>201836.3238136</v>
      </c>
      <c r="J61" s="29">
        <f>+J36+J42</f>
        <v>827758.7154819999</v>
      </c>
      <c r="K61" s="29">
        <f>+K36+K42</f>
        <v>788428.6658328999</v>
      </c>
      <c r="L61" s="29">
        <f>+L36+L42</f>
        <v>888288.4698652801</v>
      </c>
      <c r="M61" s="29">
        <f t="shared" si="21"/>
        <v>514967.08758389996</v>
      </c>
      <c r="N61" s="29">
        <f t="shared" si="21"/>
        <v>188708.10021184</v>
      </c>
      <c r="O61" s="29">
        <f>SUM(B61:N61)</f>
        <v>7713302.270462571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68</v>
      </c>
      <c r="B64" s="36">
        <f>SUM(B65:B78)</f>
        <v>891144.79</v>
      </c>
      <c r="C64" s="36">
        <f aca="true" t="shared" si="22" ref="C64:N64">SUM(C65:C78)</f>
        <v>832072.14</v>
      </c>
      <c r="D64" s="36">
        <f t="shared" si="22"/>
        <v>542890.64</v>
      </c>
      <c r="E64" s="36">
        <f t="shared" si="22"/>
        <v>98806.43</v>
      </c>
      <c r="F64" s="36">
        <f t="shared" si="22"/>
        <v>573761.06</v>
      </c>
      <c r="G64" s="36">
        <f t="shared" si="22"/>
        <v>701361.99</v>
      </c>
      <c r="H64" s="36">
        <f t="shared" si="22"/>
        <v>663277.87</v>
      </c>
      <c r="I64" s="36">
        <f t="shared" si="22"/>
        <v>201836.32</v>
      </c>
      <c r="J64" s="36">
        <f t="shared" si="22"/>
        <v>827758.72</v>
      </c>
      <c r="K64" s="36">
        <f t="shared" si="22"/>
        <v>788428.66</v>
      </c>
      <c r="L64" s="36">
        <f t="shared" si="22"/>
        <v>888288.47</v>
      </c>
      <c r="M64" s="36">
        <f t="shared" si="22"/>
        <v>514967.09</v>
      </c>
      <c r="N64" s="36">
        <f t="shared" si="22"/>
        <v>188708.1</v>
      </c>
      <c r="O64" s="29">
        <f>SUM(O65:O78)</f>
        <v>7713302.28</v>
      </c>
    </row>
    <row r="65" spans="1:16" ht="18.75" customHeight="1">
      <c r="A65" s="17" t="s">
        <v>69</v>
      </c>
      <c r="B65" s="36">
        <v>168291.04</v>
      </c>
      <c r="C65" s="36">
        <v>240612.04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408903.08</v>
      </c>
      <c r="P65"/>
    </row>
    <row r="66" spans="1:16" ht="18.75" customHeight="1">
      <c r="A66" s="17" t="s">
        <v>70</v>
      </c>
      <c r="B66" s="36">
        <v>722853.75</v>
      </c>
      <c r="C66" s="36">
        <v>591460.1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1314313.85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542890.64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542890.64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98806.43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98806.43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573761.06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573761.06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701361.99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701361.99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663277.87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663277.87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201836.32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201836.32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827758.72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827758.72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788428.66</v>
      </c>
      <c r="L74" s="35">
        <v>0</v>
      </c>
      <c r="M74" s="35">
        <v>0</v>
      </c>
      <c r="N74" s="35">
        <v>0</v>
      </c>
      <c r="O74" s="29">
        <f t="shared" si="23"/>
        <v>788428.66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888288.47</v>
      </c>
      <c r="M75" s="35">
        <v>0</v>
      </c>
      <c r="N75" s="61">
        <v>0</v>
      </c>
      <c r="O75" s="26">
        <f t="shared" si="23"/>
        <v>888288.47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514967.09</v>
      </c>
      <c r="N76" s="35">
        <v>0</v>
      </c>
      <c r="O76" s="29">
        <f t="shared" si="23"/>
        <v>514967.09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188708.1</v>
      </c>
      <c r="O77" s="26">
        <f t="shared" si="23"/>
        <v>188708.1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2.337569877250223</v>
      </c>
      <c r="C82" s="44">
        <v>2.495840668784058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2.0469017585112765</v>
      </c>
      <c r="C83" s="44">
        <v>2.0980192033293696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1.868574095914508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2.772414309903227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2.1815157109518943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1.7299480407873593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2.091282396577342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2.139179402121344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2.054275874100096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2.411844263259756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2.310929025286856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2.902678192589928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2.5147340230368664</v>
      </c>
      <c r="O94" s="50"/>
      <c r="P94"/>
      <c r="Z94"/>
    </row>
    <row r="95" spans="1:14" ht="21" customHeight="1">
      <c r="A95" s="67" t="s">
        <v>103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21" customHeight="1">
      <c r="A97" s="67" t="s">
        <v>111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</row>
    <row r="98" spans="1:14" ht="15.75">
      <c r="A98" s="70" t="s">
        <v>109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</row>
    <row r="100" ht="14.25">
      <c r="B100" s="40"/>
    </row>
    <row r="101" spans="8:9" ht="14.25">
      <c r="H101" s="41"/>
      <c r="I101" s="41"/>
    </row>
    <row r="102" ht="14.25"/>
    <row r="103" spans="8:12" ht="14.25">
      <c r="H103" s="42"/>
      <c r="I103" s="42"/>
      <c r="J103" s="43"/>
      <c r="K103" s="43"/>
      <c r="L103" s="43"/>
    </row>
  </sheetData>
  <sheetProtection/>
  <mergeCells count="7">
    <mergeCell ref="A98:N98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2018-02-20T20:52:21Z</dcterms:modified>
  <cp:category/>
  <cp:version/>
  <cp:contentType/>
  <cp:contentStatus/>
</cp:coreProperties>
</file>