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<sst xmlns="http://schemas.openxmlformats.org/spreadsheetml/2006/main" count="115" uniqueCount="113">
  <si>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</si>
  <si>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</si>
  <si>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</si>
  <si>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</si>
  <si>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</si>
  <si>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</si>
  <si>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</si>
  <si>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</si>
  <si>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</si>
  <si>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</si>
  <si>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</si>
  <si>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</si>
  <si>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</si>
  <si>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</si>
  <si>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</si>
  <si>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</si>
  <si>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</si>
  <si>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</si>
  <si>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</si>
  <si>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</si>
  <si>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</si>
  <si>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</si>
  <si>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</si>
  <si>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</si>
  <si>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</si>
  <si>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</si>
  <si>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</si>
  <si>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</si>
  <si>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</si>
  <si>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</si>
  <si>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</si>
  <si>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</si>
  <si>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</si>
  <si>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</si>
  <si>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</si>
  <si>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</si>
  <si>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</si>
  <si>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</si>
  <si>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</si>
  <si>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</si>
  <si>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</si>
  <si>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</si>
  <si>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</si>
  <si>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</si>
  <si>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</si>
  <si>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</si>
  <si>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</si>
  <si>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</si>
  <si>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</si>
  <si>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</si>
  <si>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</si>
  <si>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</si>
  <si>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</si>
  <si>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</si>
  <si>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</si>
  <si>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</si>
  <si>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</si>
  <si>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</si>
  <si>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</si>
  <si>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</si>
  <si>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</si>
  <si>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</si>
  <si>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</si>
  <si>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</si>
  <si>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</si>
  <si>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</si>
  <si>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</si>
  <si>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</si>
  <si>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</si>
  <si>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</si>
  <si>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</si>
  <si>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</si>
  <si>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</si>
  <si>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</si>
  <si>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</si>
  <si>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</si>
  <si>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</si>
  <si>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</si>
  <si>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</si>
  <si>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</si>
  <si>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</si>
  <si>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</si>
  <si>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</si>
  <si>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</si>
  <si>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</si>
  <si>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</si>
  <si>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</si>
  <si>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</si>
  <si>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</si>
  <si>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</si>
  <si>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</si>
  <si>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</si>
  <si>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</si>
  <si>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</si>
  <si>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</si>
  <si>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</si>
  <si>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</si>
  <si>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</si>
  <si>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</si>
  <si>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</si>
  <si>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</si>
  <si>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</si>
  <si>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</si>
  <si>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</si>
  <si>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08/02/18 - VENCIMENTO 19/02/18</t>
  </si>
  <si>
    <t>5.2.8. Ajuste de Remuneração Previsto Contratualmente(1)</t>
  </si>
  <si>
    <t>5.3. Revisão de Remuneração pelo Transporte Coletivo(2)</t>
  </si>
  <si>
    <t>(1) Ajuste de remuneração previsto contratualmente, período de 31/12/17 a 31/01/18. Valor parcelado em 08 vezes, dias úteis, parcela 1/8</t>
  </si>
  <si>
    <t>(2) Revisão de tarifa nominal e de reequilíbrio, este último para as áreas 1.0 e 2.0, período de 31/12/17 a 31/01/18. Valor parcelado em 08 vezes, dias úteis.</t>
  </si>
  <si>
    <t>5.4. Revisão de Remuneração pelo Serviço Atende(3)</t>
  </si>
  <si>
    <t>8. Tarifa de Remuneração por Passageiro(4)</t>
  </si>
  <si>
    <t>(4) Tarifa de remuneração de cada empresa considerando o  reequilibrio interno estabelecido e informado pelo consórcio. Não consideram os acertos financeiros previstos no item 7.</t>
  </si>
  <si>
    <t>(3) Revisão remuneração do serviço atende, período de 01 a 07/02/18, área 4.0.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</si>
</sst>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44" fontId="0" fillId="0" borderId="0" xfId="0" applyNumberFormat="1" applyAlignment="1">
      <alignment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101</xdr:row>
      <xdr:rowOff>0</xdr:rowOff>
    </xdr:from>
    <xdr:to>
      <xdr:col>2</xdr:col>
      <xdr:colOff>638175</xdr:colOff>
      <xdr:row>101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4003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638175</xdr:colOff>
      <xdr:row>101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4003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638175</xdr:colOff>
      <xdr:row>101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4003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6.5039062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>
      <c r="A2" s="75" t="s">
        <v>104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6" t="s">
        <v>1</v>
      </c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2</v>
      </c>
    </row>
    <row r="5" spans="1:15" ht="42" customHeight="1">
      <c r="A5" s="76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103</v>
      </c>
      <c r="I5" s="4" t="s">
        <v>97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6"/>
    </row>
    <row r="6" spans="1:15" ht="20.25" customHeight="1">
      <c r="A6" s="76"/>
      <c r="B6" s="3" t="s">
        <v>21</v>
      </c>
      <c r="C6" s="3" t="s">
        <v>22</v>
      </c>
      <c r="D6" s="3" t="s">
        <v>23</v>
      </c>
      <c r="E6" s="3" t="s">
        <v>93</v>
      </c>
      <c r="F6" s="3" t="s">
        <v>94</v>
      </c>
      <c r="G6" s="3" t="s">
        <v>95</v>
      </c>
      <c r="H6" s="66" t="s">
        <v>29</v>
      </c>
      <c r="I6" s="66" t="s">
        <v>96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6"/>
    </row>
    <row r="7" spans="1:26" ht="18.75" customHeight="1">
      <c r="A7" s="9" t="s">
        <v>3</v>
      </c>
      <c r="B7" s="10">
        <f>B8+B20+B24</f>
        <v>511138</v>
      </c>
      <c r="C7" s="10">
        <f>C8+C20+C24</f>
        <v>374562</v>
      </c>
      <c r="D7" s="10">
        <f>D8+D20+D24</f>
        <v>368765</v>
      </c>
      <c r="E7" s="10">
        <f>E8+E20+E24</f>
        <v>57413</v>
      </c>
      <c r="F7" s="10">
        <f aca="true" t="shared" si="0" ref="F7:N7">F8+F20+F24</f>
        <v>328251</v>
      </c>
      <c r="G7" s="10">
        <f t="shared" si="0"/>
        <v>520569</v>
      </c>
      <c r="H7" s="10">
        <f>H8+H20+H24</f>
        <v>362251</v>
      </c>
      <c r="I7" s="10">
        <f>I8+I20+I24</f>
        <v>104098</v>
      </c>
      <c r="J7" s="10">
        <f>J8+J20+J24</f>
        <v>425529</v>
      </c>
      <c r="K7" s="10">
        <f>K8+K20+K24</f>
        <v>309095</v>
      </c>
      <c r="L7" s="10">
        <f>L8+L20+L24</f>
        <v>382112</v>
      </c>
      <c r="M7" s="10">
        <f t="shared" si="0"/>
        <v>152198</v>
      </c>
      <c r="N7" s="10">
        <f t="shared" si="0"/>
        <v>95119</v>
      </c>
      <c r="O7" s="10">
        <f>+O8+O20+O24</f>
        <v>3991100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242377</v>
      </c>
      <c r="C8" s="12">
        <f>+C9+C12+C16</f>
        <v>188813</v>
      </c>
      <c r="D8" s="12">
        <f>+D9+D12+D16</f>
        <v>202087</v>
      </c>
      <c r="E8" s="12">
        <f>+E9+E12+E16</f>
        <v>29081</v>
      </c>
      <c r="F8" s="12">
        <f aca="true" t="shared" si="1" ref="F8:N8">+F9+F12+F16</f>
        <v>166826</v>
      </c>
      <c r="G8" s="12">
        <f t="shared" si="1"/>
        <v>268936</v>
      </c>
      <c r="H8" s="12">
        <f>+H9+H12+H16</f>
        <v>180173</v>
      </c>
      <c r="I8" s="12">
        <f>+I9+I12+I16</f>
        <v>53161</v>
      </c>
      <c r="J8" s="12">
        <f>+J9+J12+J16</f>
        <v>220787</v>
      </c>
      <c r="K8" s="12">
        <f>+K9+K12+K16</f>
        <v>158196</v>
      </c>
      <c r="L8" s="12">
        <f>+L9+L12+L16</f>
        <v>182830</v>
      </c>
      <c r="M8" s="12">
        <f t="shared" si="1"/>
        <v>82881</v>
      </c>
      <c r="N8" s="12">
        <f t="shared" si="1"/>
        <v>53520</v>
      </c>
      <c r="O8" s="12">
        <f>SUM(B8:N8)</f>
        <v>2029668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24528</v>
      </c>
      <c r="C9" s="14">
        <v>24484</v>
      </c>
      <c r="D9" s="14">
        <v>16051</v>
      </c>
      <c r="E9" s="14">
        <v>2485</v>
      </c>
      <c r="F9" s="14">
        <v>13964</v>
      </c>
      <c r="G9" s="14">
        <v>25895</v>
      </c>
      <c r="H9" s="14">
        <v>22610</v>
      </c>
      <c r="I9" s="14">
        <v>6986</v>
      </c>
      <c r="J9" s="14">
        <v>14619</v>
      </c>
      <c r="K9" s="14">
        <v>18612</v>
      </c>
      <c r="L9" s="14">
        <v>15477</v>
      </c>
      <c r="M9" s="14">
        <v>9979</v>
      </c>
      <c r="N9" s="14">
        <v>6819</v>
      </c>
      <c r="O9" s="12">
        <f aca="true" t="shared" si="2" ref="O9:O19">SUM(B9:N9)</f>
        <v>202509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24528</v>
      </c>
      <c r="C10" s="14">
        <f>+C9-C11</f>
        <v>24484</v>
      </c>
      <c r="D10" s="14">
        <f>+D9-D11</f>
        <v>16051</v>
      </c>
      <c r="E10" s="14">
        <f>+E9-E11</f>
        <v>2485</v>
      </c>
      <c r="F10" s="14">
        <f aca="true" t="shared" si="3" ref="F10:N10">+F9-F11</f>
        <v>13964</v>
      </c>
      <c r="G10" s="14">
        <f t="shared" si="3"/>
        <v>25895</v>
      </c>
      <c r="H10" s="14">
        <f>+H9-H11</f>
        <v>22610</v>
      </c>
      <c r="I10" s="14">
        <f>+I9-I11</f>
        <v>6986</v>
      </c>
      <c r="J10" s="14">
        <f>+J9-J11</f>
        <v>14619</v>
      </c>
      <c r="K10" s="14">
        <f>+K9-K11</f>
        <v>18612</v>
      </c>
      <c r="L10" s="14">
        <f>+L9-L11</f>
        <v>15477</v>
      </c>
      <c r="M10" s="14">
        <f t="shared" si="3"/>
        <v>9979</v>
      </c>
      <c r="N10" s="14">
        <f t="shared" si="3"/>
        <v>6819</v>
      </c>
      <c r="O10" s="12">
        <f t="shared" si="2"/>
        <v>202509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207069</v>
      </c>
      <c r="C12" s="14">
        <f>C13+C14+C15</f>
        <v>156527</v>
      </c>
      <c r="D12" s="14">
        <f>D13+D14+D15</f>
        <v>178140</v>
      </c>
      <c r="E12" s="14">
        <f>E13+E14+E15</f>
        <v>25471</v>
      </c>
      <c r="F12" s="14">
        <f aca="true" t="shared" si="4" ref="F12:N12">F13+F14+F15</f>
        <v>145595</v>
      </c>
      <c r="G12" s="14">
        <f t="shared" si="4"/>
        <v>230539</v>
      </c>
      <c r="H12" s="14">
        <f>H13+H14+H15</f>
        <v>150229</v>
      </c>
      <c r="I12" s="14">
        <f>I13+I14+I15</f>
        <v>43992</v>
      </c>
      <c r="J12" s="14">
        <f>J13+J14+J15</f>
        <v>195260</v>
      </c>
      <c r="K12" s="14">
        <f>K13+K14+K15</f>
        <v>132593</v>
      </c>
      <c r="L12" s="14">
        <f>L13+L14+L15</f>
        <v>158313</v>
      </c>
      <c r="M12" s="14">
        <f t="shared" si="4"/>
        <v>69532</v>
      </c>
      <c r="N12" s="14">
        <f t="shared" si="4"/>
        <v>44913</v>
      </c>
      <c r="O12" s="12">
        <f t="shared" si="2"/>
        <v>1738173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106086</v>
      </c>
      <c r="C13" s="14">
        <v>81238</v>
      </c>
      <c r="D13" s="14">
        <v>87172</v>
      </c>
      <c r="E13" s="14">
        <v>13070</v>
      </c>
      <c r="F13" s="14">
        <v>72196</v>
      </c>
      <c r="G13" s="14">
        <v>115735</v>
      </c>
      <c r="H13" s="14">
        <v>79091</v>
      </c>
      <c r="I13" s="14">
        <v>23320</v>
      </c>
      <c r="J13" s="14">
        <v>101771</v>
      </c>
      <c r="K13" s="14">
        <v>66740</v>
      </c>
      <c r="L13" s="14">
        <v>80188</v>
      </c>
      <c r="M13" s="14">
        <v>34756</v>
      </c>
      <c r="N13" s="14">
        <v>21693</v>
      </c>
      <c r="O13" s="12">
        <f t="shared" si="2"/>
        <v>883056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97741</v>
      </c>
      <c r="C14" s="14">
        <v>71694</v>
      </c>
      <c r="D14" s="14">
        <v>88937</v>
      </c>
      <c r="E14" s="14">
        <v>11919</v>
      </c>
      <c r="F14" s="14">
        <v>70905</v>
      </c>
      <c r="G14" s="14">
        <v>109303</v>
      </c>
      <c r="H14" s="14">
        <v>68306</v>
      </c>
      <c r="I14" s="14">
        <v>19842</v>
      </c>
      <c r="J14" s="14">
        <v>91477</v>
      </c>
      <c r="K14" s="14">
        <v>63589</v>
      </c>
      <c r="L14" s="14">
        <v>76147</v>
      </c>
      <c r="M14" s="14">
        <v>33592</v>
      </c>
      <c r="N14" s="14">
        <v>22594</v>
      </c>
      <c r="O14" s="12">
        <f t="shared" si="2"/>
        <v>826046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3242</v>
      </c>
      <c r="C15" s="14">
        <v>3595</v>
      </c>
      <c r="D15" s="14">
        <v>2031</v>
      </c>
      <c r="E15" s="14">
        <v>482</v>
      </c>
      <c r="F15" s="14">
        <v>2494</v>
      </c>
      <c r="G15" s="14">
        <v>5501</v>
      </c>
      <c r="H15" s="14">
        <v>2832</v>
      </c>
      <c r="I15" s="14">
        <v>830</v>
      </c>
      <c r="J15" s="14">
        <v>2012</v>
      </c>
      <c r="K15" s="14">
        <v>2264</v>
      </c>
      <c r="L15" s="14">
        <v>1978</v>
      </c>
      <c r="M15" s="14">
        <v>1184</v>
      </c>
      <c r="N15" s="14">
        <v>626</v>
      </c>
      <c r="O15" s="12">
        <f t="shared" si="2"/>
        <v>29071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10780</v>
      </c>
      <c r="C16" s="14">
        <f>C17+C18+C19</f>
        <v>7802</v>
      </c>
      <c r="D16" s="14">
        <f>D17+D18+D19</f>
        <v>7896</v>
      </c>
      <c r="E16" s="14">
        <f>E17+E18+E19</f>
        <v>1125</v>
      </c>
      <c r="F16" s="14">
        <f aca="true" t="shared" si="5" ref="F16:N16">F17+F18+F19</f>
        <v>7267</v>
      </c>
      <c r="G16" s="14">
        <f t="shared" si="5"/>
        <v>12502</v>
      </c>
      <c r="H16" s="14">
        <f>H17+H18+H19</f>
        <v>7334</v>
      </c>
      <c r="I16" s="14">
        <f>I17+I18+I19</f>
        <v>2183</v>
      </c>
      <c r="J16" s="14">
        <f>J17+J18+J19</f>
        <v>10908</v>
      </c>
      <c r="K16" s="14">
        <f>K17+K18+K19</f>
        <v>6991</v>
      </c>
      <c r="L16" s="14">
        <f>L17+L18+L19</f>
        <v>9040</v>
      </c>
      <c r="M16" s="14">
        <f t="shared" si="5"/>
        <v>3370</v>
      </c>
      <c r="N16" s="14">
        <f t="shared" si="5"/>
        <v>1788</v>
      </c>
      <c r="O16" s="12">
        <f t="shared" si="2"/>
        <v>88986</v>
      </c>
    </row>
    <row r="17" spans="1:26" ht="18.75" customHeight="1">
      <c r="A17" s="15" t="s">
        <v>16</v>
      </c>
      <c r="B17" s="14">
        <v>10720</v>
      </c>
      <c r="C17" s="14">
        <v>7746</v>
      </c>
      <c r="D17" s="14">
        <v>7861</v>
      </c>
      <c r="E17" s="14">
        <v>1118</v>
      </c>
      <c r="F17" s="14">
        <v>7227</v>
      </c>
      <c r="G17" s="14">
        <v>12435</v>
      </c>
      <c r="H17" s="14">
        <v>7292</v>
      </c>
      <c r="I17" s="14">
        <v>2170</v>
      </c>
      <c r="J17" s="14">
        <v>10858</v>
      </c>
      <c r="K17" s="14">
        <v>6939</v>
      </c>
      <c r="L17" s="14">
        <v>8975</v>
      </c>
      <c r="M17" s="14">
        <v>3351</v>
      </c>
      <c r="N17" s="14">
        <v>1777</v>
      </c>
      <c r="O17" s="12">
        <f t="shared" si="2"/>
        <v>88469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43</v>
      </c>
      <c r="C18" s="14">
        <v>49</v>
      </c>
      <c r="D18" s="14">
        <v>29</v>
      </c>
      <c r="E18" s="14">
        <v>7</v>
      </c>
      <c r="F18" s="14">
        <v>34</v>
      </c>
      <c r="G18" s="14">
        <v>49</v>
      </c>
      <c r="H18" s="14">
        <v>32</v>
      </c>
      <c r="I18" s="14">
        <v>10</v>
      </c>
      <c r="J18" s="14">
        <v>45</v>
      </c>
      <c r="K18" s="14">
        <v>47</v>
      </c>
      <c r="L18" s="14">
        <v>62</v>
      </c>
      <c r="M18" s="14">
        <v>14</v>
      </c>
      <c r="N18" s="14">
        <v>8</v>
      </c>
      <c r="O18" s="12">
        <f t="shared" si="2"/>
        <v>429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17</v>
      </c>
      <c r="C19" s="14">
        <v>7</v>
      </c>
      <c r="D19" s="14">
        <v>6</v>
      </c>
      <c r="E19" s="14">
        <v>0</v>
      </c>
      <c r="F19" s="14">
        <v>6</v>
      </c>
      <c r="G19" s="14">
        <v>18</v>
      </c>
      <c r="H19" s="14">
        <v>10</v>
      </c>
      <c r="I19" s="14">
        <v>3</v>
      </c>
      <c r="J19" s="14">
        <v>5</v>
      </c>
      <c r="K19" s="14">
        <v>5</v>
      </c>
      <c r="L19" s="14">
        <v>3</v>
      </c>
      <c r="M19" s="14">
        <v>5</v>
      </c>
      <c r="N19" s="14">
        <v>3</v>
      </c>
      <c r="O19" s="12">
        <f t="shared" si="2"/>
        <v>88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156056</v>
      </c>
      <c r="C20" s="18">
        <f>C21+C22+C23</f>
        <v>96857</v>
      </c>
      <c r="D20" s="18">
        <f>D21+D22+D23</f>
        <v>85431</v>
      </c>
      <c r="E20" s="18">
        <f>E21+E22+E23</f>
        <v>13162</v>
      </c>
      <c r="F20" s="18">
        <f aca="true" t="shared" si="6" ref="F20:N20">F21+F22+F23</f>
        <v>80208</v>
      </c>
      <c r="G20" s="18">
        <f t="shared" si="6"/>
        <v>126262</v>
      </c>
      <c r="H20" s="18">
        <f>H21+H22+H23</f>
        <v>101477</v>
      </c>
      <c r="I20" s="18">
        <f>I21+I22+I23</f>
        <v>27793</v>
      </c>
      <c r="J20" s="18">
        <f>J21+J22+J23</f>
        <v>123432</v>
      </c>
      <c r="K20" s="18">
        <f>K21+K22+K23</f>
        <v>83314</v>
      </c>
      <c r="L20" s="18">
        <f>L21+L22+L23</f>
        <v>127526</v>
      </c>
      <c r="M20" s="18">
        <f t="shared" si="6"/>
        <v>46509</v>
      </c>
      <c r="N20" s="18">
        <f t="shared" si="6"/>
        <v>27889</v>
      </c>
      <c r="O20" s="12">
        <f aca="true" t="shared" si="7" ref="O20:O26">SUM(B20:N20)</f>
        <v>1095916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86131</v>
      </c>
      <c r="C21" s="14">
        <v>56903</v>
      </c>
      <c r="D21" s="14">
        <v>47290</v>
      </c>
      <c r="E21" s="14">
        <v>7782</v>
      </c>
      <c r="F21" s="14">
        <v>44954</v>
      </c>
      <c r="G21" s="14">
        <v>71925</v>
      </c>
      <c r="H21" s="14">
        <v>59527</v>
      </c>
      <c r="I21" s="14">
        <v>16435</v>
      </c>
      <c r="J21" s="14">
        <v>70780</v>
      </c>
      <c r="K21" s="14">
        <v>46659</v>
      </c>
      <c r="L21" s="14">
        <v>69666</v>
      </c>
      <c r="M21" s="14">
        <v>25665</v>
      </c>
      <c r="N21" s="14">
        <v>14938</v>
      </c>
      <c r="O21" s="12">
        <f t="shared" si="7"/>
        <v>618655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68378</v>
      </c>
      <c r="C22" s="14">
        <v>38662</v>
      </c>
      <c r="D22" s="14">
        <v>37378</v>
      </c>
      <c r="E22" s="14">
        <v>5203</v>
      </c>
      <c r="F22" s="14">
        <v>34288</v>
      </c>
      <c r="G22" s="14">
        <v>52362</v>
      </c>
      <c r="H22" s="14">
        <v>40870</v>
      </c>
      <c r="I22" s="14">
        <v>11049</v>
      </c>
      <c r="J22" s="14">
        <v>51653</v>
      </c>
      <c r="K22" s="14">
        <v>35729</v>
      </c>
      <c r="L22" s="14">
        <v>56758</v>
      </c>
      <c r="M22" s="14">
        <v>20291</v>
      </c>
      <c r="N22" s="14">
        <v>12652</v>
      </c>
      <c r="O22" s="12">
        <f t="shared" si="7"/>
        <v>465273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1547</v>
      </c>
      <c r="C23" s="14">
        <v>1292</v>
      </c>
      <c r="D23" s="14">
        <v>763</v>
      </c>
      <c r="E23" s="14">
        <v>177</v>
      </c>
      <c r="F23" s="14">
        <v>966</v>
      </c>
      <c r="G23" s="14">
        <v>1975</v>
      </c>
      <c r="H23" s="14">
        <v>1080</v>
      </c>
      <c r="I23" s="14">
        <v>309</v>
      </c>
      <c r="J23" s="14">
        <v>999</v>
      </c>
      <c r="K23" s="14">
        <v>926</v>
      </c>
      <c r="L23" s="14">
        <v>1102</v>
      </c>
      <c r="M23" s="14">
        <v>553</v>
      </c>
      <c r="N23" s="14">
        <v>299</v>
      </c>
      <c r="O23" s="12">
        <f t="shared" si="7"/>
        <v>11988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112705</v>
      </c>
      <c r="C24" s="14">
        <f>C25+C26</f>
        <v>88892</v>
      </c>
      <c r="D24" s="14">
        <f>D25+D26</f>
        <v>81247</v>
      </c>
      <c r="E24" s="14">
        <f>E25+E26</f>
        <v>15170</v>
      </c>
      <c r="F24" s="14">
        <f aca="true" t="shared" si="8" ref="F24:N24">F25+F26</f>
        <v>81217</v>
      </c>
      <c r="G24" s="14">
        <f t="shared" si="8"/>
        <v>125371</v>
      </c>
      <c r="H24" s="14">
        <f>H25+H26</f>
        <v>80601</v>
      </c>
      <c r="I24" s="14">
        <f>I25+I26</f>
        <v>23144</v>
      </c>
      <c r="J24" s="14">
        <f>J25+J26</f>
        <v>81310</v>
      </c>
      <c r="K24" s="14">
        <f>K25+K26</f>
        <v>67585</v>
      </c>
      <c r="L24" s="14">
        <f>L25+L26</f>
        <v>71756</v>
      </c>
      <c r="M24" s="14">
        <f t="shared" si="8"/>
        <v>22808</v>
      </c>
      <c r="N24" s="14">
        <f t="shared" si="8"/>
        <v>13710</v>
      </c>
      <c r="O24" s="12">
        <f t="shared" si="7"/>
        <v>865516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77900</v>
      </c>
      <c r="C25" s="14">
        <v>66307</v>
      </c>
      <c r="D25" s="14">
        <v>60463</v>
      </c>
      <c r="E25" s="14">
        <v>11946</v>
      </c>
      <c r="F25" s="14">
        <v>61542</v>
      </c>
      <c r="G25" s="14">
        <v>97432</v>
      </c>
      <c r="H25" s="14">
        <v>64489</v>
      </c>
      <c r="I25" s="14">
        <v>19070</v>
      </c>
      <c r="J25" s="14">
        <v>58163</v>
      </c>
      <c r="K25" s="14">
        <v>50648</v>
      </c>
      <c r="L25" s="14">
        <v>51822</v>
      </c>
      <c r="M25" s="14">
        <v>17053</v>
      </c>
      <c r="N25" s="14">
        <v>9271</v>
      </c>
      <c r="O25" s="12">
        <f t="shared" si="7"/>
        <v>646106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34805</v>
      </c>
      <c r="C26" s="14">
        <v>22585</v>
      </c>
      <c r="D26" s="14">
        <v>20784</v>
      </c>
      <c r="E26" s="14">
        <v>3224</v>
      </c>
      <c r="F26" s="14">
        <v>19675</v>
      </c>
      <c r="G26" s="14">
        <v>27939</v>
      </c>
      <c r="H26" s="14">
        <v>16112</v>
      </c>
      <c r="I26" s="14">
        <v>4074</v>
      </c>
      <c r="J26" s="14">
        <v>23147</v>
      </c>
      <c r="K26" s="14">
        <v>16937</v>
      </c>
      <c r="L26" s="14">
        <v>19934</v>
      </c>
      <c r="M26" s="14">
        <v>5755</v>
      </c>
      <c r="N26" s="14">
        <v>4439</v>
      </c>
      <c r="O26" s="12">
        <f t="shared" si="7"/>
        <v>219410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1076759.06261348</v>
      </c>
      <c r="C36" s="60">
        <f aca="true" t="shared" si="11" ref="C36:N36">C37+C38+C39+C40</f>
        <v>828403.0531410001</v>
      </c>
      <c r="D36" s="60">
        <f t="shared" si="11"/>
        <v>699230.5156882501</v>
      </c>
      <c r="E36" s="60">
        <f t="shared" si="11"/>
        <v>159193.3358992</v>
      </c>
      <c r="F36" s="60">
        <f t="shared" si="11"/>
        <v>718920.6228545499</v>
      </c>
      <c r="G36" s="60">
        <f t="shared" si="11"/>
        <v>904631.9412</v>
      </c>
      <c r="H36" s="60">
        <f t="shared" si="11"/>
        <v>761080.0501</v>
      </c>
      <c r="I36" s="60">
        <f>I37+I38+I39+I40</f>
        <v>222664.6654196</v>
      </c>
      <c r="J36" s="60">
        <f>J37+J38+J39+J40</f>
        <v>878806.4219421998</v>
      </c>
      <c r="K36" s="60">
        <f>K37+K38+K39+K40</f>
        <v>749010.3769584999</v>
      </c>
      <c r="L36" s="60">
        <f>L37+L38+L39+L40</f>
        <v>887028.24069312</v>
      </c>
      <c r="M36" s="60">
        <f t="shared" si="11"/>
        <v>444090.56538313994</v>
      </c>
      <c r="N36" s="60">
        <f t="shared" si="11"/>
        <v>239180.33364864002</v>
      </c>
      <c r="O36" s="60">
        <f>O37+O38+O39+O40</f>
        <v>8568999.18554168</v>
      </c>
    </row>
    <row r="37" spans="1:15" ht="18.75" customHeight="1">
      <c r="A37" s="57" t="s">
        <v>50</v>
      </c>
      <c r="B37" s="54">
        <f aca="true" t="shared" si="12" ref="B37:N37">B29*B7</f>
        <v>1072009.7274</v>
      </c>
      <c r="C37" s="54">
        <f t="shared" si="12"/>
        <v>824186.2248000001</v>
      </c>
      <c r="D37" s="54">
        <f t="shared" si="12"/>
        <v>688926.773</v>
      </c>
      <c r="E37" s="54">
        <f t="shared" si="12"/>
        <v>158907.7014</v>
      </c>
      <c r="F37" s="54">
        <f t="shared" si="12"/>
        <v>716013.9062999999</v>
      </c>
      <c r="G37" s="54">
        <f t="shared" si="12"/>
        <v>900532.3131</v>
      </c>
      <c r="H37" s="54">
        <f t="shared" si="12"/>
        <v>757358.1657</v>
      </c>
      <c r="I37" s="54">
        <f>I29*I7</f>
        <v>222592.75340000002</v>
      </c>
      <c r="J37" s="54">
        <f>J29*J7</f>
        <v>874036.5659999999</v>
      </c>
      <c r="K37" s="54">
        <f>K29*K7</f>
        <v>745351.683</v>
      </c>
      <c r="L37" s="54">
        <f>L29*L7</f>
        <v>882755.1424</v>
      </c>
      <c r="M37" s="54">
        <f t="shared" si="12"/>
        <v>441602.497</v>
      </c>
      <c r="N37" s="54">
        <f t="shared" si="12"/>
        <v>239157.7017</v>
      </c>
      <c r="O37" s="56">
        <f>SUM(B37:N37)</f>
        <v>8523431.1552</v>
      </c>
    </row>
    <row r="38" spans="1:15" ht="18.75" customHeight="1">
      <c r="A38" s="57" t="s">
        <v>51</v>
      </c>
      <c r="B38" s="54">
        <f aca="true" t="shared" si="13" ref="B38:N38">B30*B7</f>
        <v>-3166.26478652</v>
      </c>
      <c r="C38" s="54">
        <f t="shared" si="13"/>
        <v>-2198.491659</v>
      </c>
      <c r="D38" s="54">
        <f t="shared" si="13"/>
        <v>-2046.62731175</v>
      </c>
      <c r="E38" s="54">
        <f t="shared" si="13"/>
        <v>-360.6455008</v>
      </c>
      <c r="F38" s="54">
        <f t="shared" si="13"/>
        <v>-2087.00344545</v>
      </c>
      <c r="G38" s="54">
        <f t="shared" si="13"/>
        <v>-2654.9019000000003</v>
      </c>
      <c r="H38" s="54">
        <f t="shared" si="13"/>
        <v>-2028.6055999999999</v>
      </c>
      <c r="I38" s="54">
        <f>I30*I7</f>
        <v>-582.9279804</v>
      </c>
      <c r="J38" s="54">
        <f>J30*J7</f>
        <v>-2420.4940578</v>
      </c>
      <c r="K38" s="54">
        <f>K30*K7</f>
        <v>-1967.6060415</v>
      </c>
      <c r="L38" s="54">
        <f>L30*L7</f>
        <v>-2388.2917068799998</v>
      </c>
      <c r="M38" s="54">
        <f t="shared" si="13"/>
        <v>-1121.48161686</v>
      </c>
      <c r="N38" s="54">
        <f t="shared" si="13"/>
        <v>-696.4080513600001</v>
      </c>
      <c r="O38" s="25">
        <f>SUM(B38:N38)</f>
        <v>-23719.749658319997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4658.52</v>
      </c>
      <c r="C40" s="54">
        <v>4022.8</v>
      </c>
      <c r="D40" s="54">
        <v>10188.97</v>
      </c>
      <c r="E40" s="54">
        <v>0</v>
      </c>
      <c r="F40" s="54">
        <v>2832.32</v>
      </c>
      <c r="G40" s="54">
        <v>4092.37</v>
      </c>
      <c r="H40" s="54">
        <v>3507.77</v>
      </c>
      <c r="I40" s="54">
        <v>0</v>
      </c>
      <c r="J40" s="54">
        <v>4643.75</v>
      </c>
      <c r="K40" s="54">
        <v>3507.7</v>
      </c>
      <c r="L40" s="54">
        <v>4059.15</v>
      </c>
      <c r="M40" s="54">
        <v>2338.39</v>
      </c>
      <c r="N40" s="54">
        <v>0</v>
      </c>
      <c r="O40" s="56">
        <f>SUM(B40:N40)</f>
        <v>43851.74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-154901.96</v>
      </c>
      <c r="C42" s="25">
        <f aca="true" t="shared" si="15" ref="C42:N42">+C43+C46+C58+C59</f>
        <v>37976.48000000001</v>
      </c>
      <c r="D42" s="25">
        <f t="shared" si="15"/>
        <v>-111617.28</v>
      </c>
      <c r="E42" s="25">
        <f t="shared" si="15"/>
        <v>6590.0999999999985</v>
      </c>
      <c r="F42" s="25">
        <f t="shared" si="15"/>
        <v>-86515.36</v>
      </c>
      <c r="G42" s="25">
        <f t="shared" si="15"/>
        <v>-161682.55</v>
      </c>
      <c r="H42" s="25">
        <f t="shared" si="15"/>
        <v>-80077.48999999999</v>
      </c>
      <c r="I42" s="25">
        <f>+I43+I46+I58+I59</f>
        <v>-1360.3499999999985</v>
      </c>
      <c r="J42" s="25">
        <f>+J43+J46+J58+J59</f>
        <v>-22552.26999999999</v>
      </c>
      <c r="K42" s="25">
        <f>+K43+K46+K58+K59</f>
        <v>38656.979999999996</v>
      </c>
      <c r="L42" s="25">
        <f>+L43+L46+L58+L59</f>
        <v>79899.15000000002</v>
      </c>
      <c r="M42" s="25">
        <f t="shared" si="15"/>
        <v>85307.37</v>
      </c>
      <c r="N42" s="25">
        <f t="shared" si="15"/>
        <v>-32587.940000000002</v>
      </c>
      <c r="O42" s="25">
        <f>+O43+O46+O58+O59</f>
        <v>-402865.1199999999</v>
      </c>
    </row>
    <row r="43" spans="1:15" ht="18.75" customHeight="1">
      <c r="A43" s="17" t="s">
        <v>55</v>
      </c>
      <c r="B43" s="26">
        <f>B44+B45</f>
        <v>-98112</v>
      </c>
      <c r="C43" s="26">
        <f>C44+C45</f>
        <v>-97936</v>
      </c>
      <c r="D43" s="26">
        <f>D44+D45</f>
        <v>-64204</v>
      </c>
      <c r="E43" s="26">
        <f>E44+E45</f>
        <v>-9940</v>
      </c>
      <c r="F43" s="26">
        <f aca="true" t="shared" si="16" ref="F43:N43">F44+F45</f>
        <v>-55856</v>
      </c>
      <c r="G43" s="26">
        <f t="shared" si="16"/>
        <v>-103580</v>
      </c>
      <c r="H43" s="26">
        <f t="shared" si="16"/>
        <v>-90440</v>
      </c>
      <c r="I43" s="26">
        <f>I44+I45</f>
        <v>-27944</v>
      </c>
      <c r="J43" s="26">
        <f>J44+J45</f>
        <v>-58476</v>
      </c>
      <c r="K43" s="26">
        <f>K44+K45</f>
        <v>-74448</v>
      </c>
      <c r="L43" s="26">
        <f>L44+L45</f>
        <v>-61908</v>
      </c>
      <c r="M43" s="26">
        <f t="shared" si="16"/>
        <v>-39916</v>
      </c>
      <c r="N43" s="26">
        <f t="shared" si="16"/>
        <v>-27276</v>
      </c>
      <c r="O43" s="25">
        <f aca="true" t="shared" si="17" ref="O43:O59">SUM(B43:N43)</f>
        <v>-810036</v>
      </c>
    </row>
    <row r="44" spans="1:26" ht="18.75" customHeight="1">
      <c r="A44" s="13" t="s">
        <v>56</v>
      </c>
      <c r="B44" s="20">
        <f>ROUND(-B9*$D$3,2)</f>
        <v>-98112</v>
      </c>
      <c r="C44" s="20">
        <f>ROUND(-C9*$D$3,2)</f>
        <v>-97936</v>
      </c>
      <c r="D44" s="20">
        <f>ROUND(-D9*$D$3,2)</f>
        <v>-64204</v>
      </c>
      <c r="E44" s="20">
        <f>ROUND(-E9*$D$3,2)</f>
        <v>-9940</v>
      </c>
      <c r="F44" s="20">
        <f aca="true" t="shared" si="18" ref="F44:N44">ROUND(-F9*$D$3,2)</f>
        <v>-55856</v>
      </c>
      <c r="G44" s="20">
        <f t="shared" si="18"/>
        <v>-103580</v>
      </c>
      <c r="H44" s="20">
        <f t="shared" si="18"/>
        <v>-90440</v>
      </c>
      <c r="I44" s="20">
        <f>ROUND(-I9*$D$3,2)</f>
        <v>-27944</v>
      </c>
      <c r="J44" s="20">
        <f>ROUND(-J9*$D$3,2)</f>
        <v>-58476</v>
      </c>
      <c r="K44" s="20">
        <f>ROUND(-K9*$D$3,2)</f>
        <v>-74448</v>
      </c>
      <c r="L44" s="20">
        <f>ROUND(-L9*$D$3,2)</f>
        <v>-61908</v>
      </c>
      <c r="M44" s="20">
        <f t="shared" si="18"/>
        <v>-39916</v>
      </c>
      <c r="N44" s="20">
        <f t="shared" si="18"/>
        <v>-27276</v>
      </c>
      <c r="O44" s="46">
        <f t="shared" si="17"/>
        <v>-810036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-69284.92</v>
      </c>
      <c r="C46" s="26">
        <f aca="true" t="shared" si="20" ref="C46:O46">SUM(C47:C57)</f>
        <v>-51669.53</v>
      </c>
      <c r="D46" s="26">
        <f t="shared" si="20"/>
        <v>-47413.28</v>
      </c>
      <c r="E46" s="26">
        <f t="shared" si="20"/>
        <v>-11755.69</v>
      </c>
      <c r="F46" s="26">
        <f t="shared" si="20"/>
        <v>-50485.6</v>
      </c>
      <c r="G46" s="26">
        <f t="shared" si="20"/>
        <v>-58102.55</v>
      </c>
      <c r="H46" s="26">
        <f t="shared" si="20"/>
        <v>-48880.53</v>
      </c>
      <c r="I46" s="26">
        <f t="shared" si="20"/>
        <v>-17018.96</v>
      </c>
      <c r="J46" s="26">
        <f t="shared" si="20"/>
        <v>-60338.93</v>
      </c>
      <c r="K46" s="26">
        <f t="shared" si="20"/>
        <v>-50496.64</v>
      </c>
      <c r="L46" s="26">
        <f t="shared" si="20"/>
        <v>-61103.77</v>
      </c>
      <c r="M46" s="26">
        <f t="shared" si="20"/>
        <v>-28188.62</v>
      </c>
      <c r="N46" s="26">
        <f t="shared" si="20"/>
        <v>-15445.07</v>
      </c>
      <c r="O46" s="26">
        <f t="shared" si="20"/>
        <v>-570184.09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2000</v>
      </c>
      <c r="C49" s="24">
        <v>2000</v>
      </c>
      <c r="D49" s="24">
        <v>1500</v>
      </c>
      <c r="E49" s="24">
        <v>-1000</v>
      </c>
      <c r="F49" s="24">
        <v>-1500</v>
      </c>
      <c r="G49" s="24">
        <v>1500</v>
      </c>
      <c r="H49" s="24">
        <v>1500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4000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105</v>
      </c>
      <c r="B54" s="24">
        <v>-71284.92</v>
      </c>
      <c r="C54" s="24">
        <v>-53669.53</v>
      </c>
      <c r="D54" s="24">
        <v>-48913.28</v>
      </c>
      <c r="E54" s="24">
        <v>-10755.69</v>
      </c>
      <c r="F54" s="24">
        <v>-48985.6</v>
      </c>
      <c r="G54" s="24">
        <v>-59602.55</v>
      </c>
      <c r="H54" s="24">
        <v>-50380.53</v>
      </c>
      <c r="I54" s="24">
        <v>-15018.96</v>
      </c>
      <c r="J54" s="24">
        <v>-60338.93</v>
      </c>
      <c r="K54" s="24">
        <v>-50496.64</v>
      </c>
      <c r="L54" s="24">
        <v>-61103.77</v>
      </c>
      <c r="M54" s="24">
        <v>-28188.62</v>
      </c>
      <c r="N54" s="24">
        <v>-15445.07</v>
      </c>
      <c r="O54" s="24">
        <f t="shared" si="17"/>
        <v>-574184.09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106</v>
      </c>
      <c r="B58" s="27">
        <f>2249.82+9734.64+510.5</f>
        <v>12494.96</v>
      </c>
      <c r="C58" s="27">
        <f>55011.29+131943.62+627.1</f>
        <v>187582.01</v>
      </c>
      <c r="D58" s="27">
        <v>0</v>
      </c>
      <c r="E58" s="27">
        <v>28285.79</v>
      </c>
      <c r="F58" s="27">
        <v>0</v>
      </c>
      <c r="G58" s="27">
        <v>0</v>
      </c>
      <c r="H58" s="27">
        <f>57274.13+1968.91</f>
        <v>59243.04</v>
      </c>
      <c r="I58" s="27">
        <v>43602.61</v>
      </c>
      <c r="J58" s="27">
        <v>96262.66</v>
      </c>
      <c r="K58" s="27">
        <v>163601.62</v>
      </c>
      <c r="L58" s="27">
        <v>202910.92</v>
      </c>
      <c r="M58" s="27">
        <v>153411.99</v>
      </c>
      <c r="N58" s="27">
        <v>10133.13</v>
      </c>
      <c r="O58" s="24">
        <f t="shared" si="17"/>
        <v>957528.73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109</v>
      </c>
      <c r="B59" s="27">
        <v>0</v>
      </c>
      <c r="C59" s="27">
        <v>0</v>
      </c>
      <c r="D59" s="27">
        <v>0</v>
      </c>
      <c r="E59" s="27">
        <v>0</v>
      </c>
      <c r="F59" s="27">
        <v>19826.24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19826.24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66</v>
      </c>
      <c r="B61" s="29">
        <f aca="true" t="shared" si="21" ref="B61:N61">+B36+B42</f>
        <v>921857.1026134801</v>
      </c>
      <c r="C61" s="29">
        <f t="shared" si="21"/>
        <v>866379.5331410001</v>
      </c>
      <c r="D61" s="29">
        <f t="shared" si="21"/>
        <v>587613.23568825</v>
      </c>
      <c r="E61" s="29">
        <f t="shared" si="21"/>
        <v>165783.4358992</v>
      </c>
      <c r="F61" s="29">
        <f t="shared" si="21"/>
        <v>632405.2628545499</v>
      </c>
      <c r="G61" s="29">
        <f t="shared" si="21"/>
        <v>742949.3912</v>
      </c>
      <c r="H61" s="29">
        <f t="shared" si="21"/>
        <v>681002.5601</v>
      </c>
      <c r="I61" s="29">
        <f t="shared" si="21"/>
        <v>221304.3154196</v>
      </c>
      <c r="J61" s="29">
        <f>+J36+J42</f>
        <v>856254.1519421998</v>
      </c>
      <c r="K61" s="29">
        <f>+K36+K42</f>
        <v>787667.3569584999</v>
      </c>
      <c r="L61" s="29">
        <f>+L36+L42</f>
        <v>966927.3906931201</v>
      </c>
      <c r="M61" s="29">
        <f t="shared" si="21"/>
        <v>529397.9353831399</v>
      </c>
      <c r="N61" s="29">
        <f t="shared" si="21"/>
        <v>206592.39364864002</v>
      </c>
      <c r="O61" s="29">
        <f>SUM(B61:N61)</f>
        <v>8166134.065541681</v>
      </c>
      <c r="P61"/>
      <c r="Q61" s="70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67</v>
      </c>
      <c r="B64" s="36">
        <f>SUM(B65:B78)</f>
        <v>921857.11</v>
      </c>
      <c r="C64" s="36">
        <f aca="true" t="shared" si="22" ref="C64:N64">SUM(C65:C78)</f>
        <v>866379.53</v>
      </c>
      <c r="D64" s="36">
        <f t="shared" si="22"/>
        <v>587613.23</v>
      </c>
      <c r="E64" s="36">
        <f t="shared" si="22"/>
        <v>165783.43</v>
      </c>
      <c r="F64" s="36">
        <f t="shared" si="22"/>
        <v>632405.2699999999</v>
      </c>
      <c r="G64" s="36">
        <f t="shared" si="22"/>
        <v>742949.39</v>
      </c>
      <c r="H64" s="36">
        <f t="shared" si="22"/>
        <v>681002.55</v>
      </c>
      <c r="I64" s="36">
        <f t="shared" si="22"/>
        <v>221304.31</v>
      </c>
      <c r="J64" s="36">
        <f t="shared" si="22"/>
        <v>856254.16</v>
      </c>
      <c r="K64" s="36">
        <f t="shared" si="22"/>
        <v>787667.35</v>
      </c>
      <c r="L64" s="36">
        <f t="shared" si="22"/>
        <v>966927.39</v>
      </c>
      <c r="M64" s="36">
        <f t="shared" si="22"/>
        <v>529397.9400000001</v>
      </c>
      <c r="N64" s="36">
        <f t="shared" si="22"/>
        <v>206592.39</v>
      </c>
      <c r="O64" s="29">
        <f>SUM(O65:O78)</f>
        <v>8166134.05</v>
      </c>
    </row>
    <row r="65" spans="1:16" ht="18.75" customHeight="1">
      <c r="A65" s="17" t="s">
        <v>68</v>
      </c>
      <c r="B65" s="36">
        <f>162870.36+1150.69+510.5+17998.56</f>
        <v>182530.11</v>
      </c>
      <c r="C65" s="36">
        <f>254490.86+1168.12+627.1</f>
        <v>256286.08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438816.18999999994</v>
      </c>
      <c r="P65"/>
    </row>
    <row r="66" spans="1:16" ht="18.75" customHeight="1">
      <c r="A66" s="17" t="s">
        <v>69</v>
      </c>
      <c r="B66" s="36">
        <f>657942.05+3507.83+77877.12</f>
        <v>739327</v>
      </c>
      <c r="C66" s="36">
        <f>607238.77+2854.68</f>
        <v>610093.4500000001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1349420.4500000002</v>
      </c>
      <c r="P66"/>
    </row>
    <row r="67" spans="1:17" ht="18.75" customHeight="1">
      <c r="A67" s="17" t="s">
        <v>70</v>
      </c>
      <c r="B67" s="35">
        <v>0</v>
      </c>
      <c r="C67" s="35">
        <v>0</v>
      </c>
      <c r="D67" s="26">
        <f>577424.26+10188.97</f>
        <v>587613.23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587613.23</v>
      </c>
      <c r="Q67"/>
    </row>
    <row r="68" spans="1:18" ht="18.75" customHeight="1">
      <c r="A68" s="17" t="s">
        <v>71</v>
      </c>
      <c r="B68" s="35">
        <v>0</v>
      </c>
      <c r="C68" s="35">
        <v>0</v>
      </c>
      <c r="D68" s="35">
        <v>0</v>
      </c>
      <c r="E68" s="26">
        <f>165783.43</f>
        <v>165783.43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165783.43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f>609746.71+2832.32+19826.24</f>
        <v>632405.2699999999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632405.2699999999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f>738857.02+4092.37</f>
        <v>742949.39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742949.39</v>
      </c>
      <c r="T70"/>
    </row>
    <row r="71" spans="1:21" ht="18.75" customHeight="1">
      <c r="A71" s="17" t="s">
        <v>98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217332.82+1968.91+458193.05+3507.77</f>
        <v>681002.55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681002.55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f>221304.31</f>
        <v>221304.31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221304.31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6">
        <f>4643.75+81509.16+770101.25</f>
        <v>856254.16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856254.16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6">
        <f>3507.7+784159.65</f>
        <v>787667.35</v>
      </c>
      <c r="L74" s="35">
        <v>0</v>
      </c>
      <c r="M74" s="35">
        <v>0</v>
      </c>
      <c r="N74" s="35">
        <v>0</v>
      </c>
      <c r="O74" s="29">
        <f t="shared" si="23"/>
        <v>787667.35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f>4059.15+962868.24</f>
        <v>966927.39</v>
      </c>
      <c r="M75" s="35">
        <v>0</v>
      </c>
      <c r="N75" s="61">
        <v>0</v>
      </c>
      <c r="O75" s="26">
        <f t="shared" si="23"/>
        <v>966927.39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f>527059.55+2338.39</f>
        <v>529397.9400000001</v>
      </c>
      <c r="N76" s="35">
        <v>0</v>
      </c>
      <c r="O76" s="29">
        <f t="shared" si="23"/>
        <v>529397.9400000001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f>125527.36+81065.03</f>
        <v>206592.39</v>
      </c>
      <c r="O77" s="26">
        <f t="shared" si="23"/>
        <v>206592.39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110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2.3386725361633096</v>
      </c>
      <c r="C82" s="44">
        <v>2.495407660310531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2.0467893819221827</v>
      </c>
      <c r="C83" s="44">
        <v>2.0978246714581275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1.8685112353077167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83</v>
      </c>
      <c r="B85" s="44">
        <v>0</v>
      </c>
      <c r="C85" s="44">
        <v>0</v>
      </c>
      <c r="D85" s="44">
        <v>0</v>
      </c>
      <c r="E85" s="22">
        <f>(E$37+E$38+E$39)/E$7</f>
        <v>2.7727750840262657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84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2.1815266453249187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1.7299139426281627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2.0912910664152755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2.13899081077062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2.054296350994174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89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2.411888503400249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90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2.3107599099036933</v>
      </c>
      <c r="M92" s="44">
        <v>0</v>
      </c>
      <c r="N92" s="44">
        <v>0</v>
      </c>
      <c r="O92" s="26"/>
      <c r="X92"/>
    </row>
    <row r="93" spans="1:25" ht="18.75" customHeight="1">
      <c r="A93" s="17" t="s">
        <v>91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2.902483445138175</v>
      </c>
      <c r="N93" s="44">
        <v>0</v>
      </c>
      <c r="O93" s="62"/>
      <c r="Y93"/>
    </row>
    <row r="94" spans="1:26" ht="18.75" customHeight="1">
      <c r="A94" s="34" t="s">
        <v>92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2.5145379329959314</v>
      </c>
      <c r="O94" s="50"/>
      <c r="P94"/>
      <c r="Z94"/>
    </row>
    <row r="95" spans="1:14" ht="21" customHeight="1">
      <c r="A95" s="67" t="s">
        <v>102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1" customHeight="1">
      <c r="A96" s="67" t="s">
        <v>107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</row>
    <row r="97" spans="1:14" ht="21" customHeight="1">
      <c r="A97" s="67" t="s">
        <v>108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9"/>
    </row>
    <row r="98" spans="1:14" ht="21" customHeight="1">
      <c r="A98" s="67" t="s">
        <v>112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9"/>
    </row>
    <row r="99" spans="1:14" ht="15.75">
      <c r="A99" s="71" t="s">
        <v>111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</row>
    <row r="101" ht="14.25">
      <c r="B101" s="40"/>
    </row>
    <row r="102" spans="8:9" ht="14.25">
      <c r="H102" s="41"/>
      <c r="I102" s="41"/>
    </row>
    <row r="104" spans="8:12" ht="14.25">
      <c r="H104" s="42"/>
      <c r="I104" s="42"/>
      <c r="J104" s="43"/>
      <c r="K104" s="43"/>
      <c r="L104" s="43"/>
    </row>
  </sheetData>
  <sheetProtection/>
  <mergeCells count="7">
    <mergeCell ref="A99:N99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2018-02-20T20:25:51Z</cp:lastPrinted>
  <dcterms:created xsi:type="dcterms:W3CDTF">2012-11-28T17:54:39Z</dcterms:created>
  <dcterms:modified xsi:type="dcterms:W3CDTF">2018-02-20T20:29:20Z</dcterms:modified>
  <cp:category/>
  <cp:version/>
  <cp:contentType/>
  <cp:contentStatus/>
</cp:coreProperties>
</file>