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<sst xmlns="http://schemas.openxmlformats.org/spreadsheetml/2006/main" count="112" uniqueCount="110">
  <si>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</si>
  <si>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</si>
  <si>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</si>
  <si>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</si>
  <si>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</si>
  <si>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</si>
  <si>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</si>
  <si>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</si>
  <si>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</si>
  <si>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</si>
  <si>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</si>
  <si>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</si>
  <si>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</si>
  <si>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</si>
  <si>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</si>
  <si>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</si>
  <si>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</si>
  <si>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</si>
  <si>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</si>
  <si>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</si>
  <si>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</si>
  <si>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</si>
  <si>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</si>
  <si>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</si>
  <si>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</si>
  <si>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</si>
  <si>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</si>
  <si>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</si>
  <si>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</si>
  <si>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</si>
  <si>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</si>
  <si>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</si>
  <si>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</si>
  <si>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</si>
  <si>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</si>
  <si>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</si>
  <si>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</si>
  <si>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</si>
  <si>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</si>
  <si>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</si>
  <si>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</si>
  <si>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</si>
  <si>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</si>
  <si>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</si>
  <si>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</si>
  <si>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</si>
  <si>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</si>
  <si>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</si>
  <si>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</si>
  <si>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</si>
  <si>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</si>
  <si>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</si>
  <si>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</si>
  <si>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</si>
  <si>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</si>
  <si>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</si>
  <si>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</si>
  <si>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</si>
  <si>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</si>
  <si>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</si>
  <si>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</si>
  <si>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</si>
  <si>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</si>
  <si>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</si>
  <si>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</si>
  <si>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</si>
  <si>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</si>
  <si>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</si>
  <si>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</si>
  <si>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</si>
  <si>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</si>
  <si>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</si>
  <si>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</si>
  <si>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</si>
  <si>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</si>
  <si>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</si>
  <si>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</si>
  <si>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</si>
  <si>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</si>
  <si>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</si>
  <si>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</si>
  <si>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</si>
  <si>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</si>
  <si>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</si>
  <si>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</si>
  <si>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</si>
  <si>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</si>
  <si>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</si>
  <si>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</si>
  <si>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</si>
  <si>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</si>
  <si>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</si>
  <si>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</si>
  <si>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</si>
  <si>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</si>
  <si>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</si>
  <si>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</si>
  <si>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</si>
  <si>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</si>
  <si>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</si>
  <si>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</si>
  <si>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</si>
  <si>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</si>
  <si>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</si>
  <si>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</si>
  <si>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</si>
  <si>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</si>
  <si>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</si>
  <si>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</si>
  <si>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07/02/18 - VENCIMENTO 16/02/18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</si>
</sst>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516243</v>
      </c>
      <c r="C7" s="10">
        <f>C8+C20+C24</f>
        <v>382798</v>
      </c>
      <c r="D7" s="10">
        <f>D8+D20+D24</f>
        <v>371008</v>
      </c>
      <c r="E7" s="10">
        <f>E8+E20+E24</f>
        <v>59106</v>
      </c>
      <c r="F7" s="10">
        <f aca="true" t="shared" si="0" ref="F7:N7">F8+F20+F24</f>
        <v>338560</v>
      </c>
      <c r="G7" s="10">
        <f t="shared" si="0"/>
        <v>530178</v>
      </c>
      <c r="H7" s="10">
        <f>H8+H20+H24</f>
        <v>373936</v>
      </c>
      <c r="I7" s="10">
        <f>I8+I20+I24</f>
        <v>107318</v>
      </c>
      <c r="J7" s="10">
        <f>J8+J20+J24</f>
        <v>426334</v>
      </c>
      <c r="K7" s="10">
        <f>K8+K20+K24</f>
        <v>316839</v>
      </c>
      <c r="L7" s="10">
        <f>L8+L20+L24</f>
        <v>386767</v>
      </c>
      <c r="M7" s="10">
        <f t="shared" si="0"/>
        <v>151971</v>
      </c>
      <c r="N7" s="10">
        <f t="shared" si="0"/>
        <v>95823</v>
      </c>
      <c r="O7" s="10">
        <f>+O8+O20+O24</f>
        <v>4056881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245424</v>
      </c>
      <c r="C8" s="12">
        <f>+C9+C12+C16</f>
        <v>192764</v>
      </c>
      <c r="D8" s="12">
        <f>+D9+D12+D16</f>
        <v>202743</v>
      </c>
      <c r="E8" s="12">
        <f>+E9+E12+E16</f>
        <v>29469</v>
      </c>
      <c r="F8" s="12">
        <f aca="true" t="shared" si="1" ref="F8:N8">+F9+F12+F16</f>
        <v>170941</v>
      </c>
      <c r="G8" s="12">
        <f t="shared" si="1"/>
        <v>273250</v>
      </c>
      <c r="H8" s="12">
        <f>+H9+H12+H16</f>
        <v>184796</v>
      </c>
      <c r="I8" s="12">
        <f>+I9+I12+I16</f>
        <v>54550</v>
      </c>
      <c r="J8" s="12">
        <f>+J9+J12+J16</f>
        <v>221551</v>
      </c>
      <c r="K8" s="12">
        <f>+K9+K12+K16</f>
        <v>161090</v>
      </c>
      <c r="L8" s="12">
        <f>+L9+L12+L16</f>
        <v>184943</v>
      </c>
      <c r="M8" s="12">
        <f t="shared" si="1"/>
        <v>82681</v>
      </c>
      <c r="N8" s="12">
        <f t="shared" si="1"/>
        <v>54253</v>
      </c>
      <c r="O8" s="12">
        <f>SUM(B8:N8)</f>
        <v>2058455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24788</v>
      </c>
      <c r="C9" s="14">
        <v>25126</v>
      </c>
      <c r="D9" s="14">
        <v>16216</v>
      </c>
      <c r="E9" s="14">
        <v>2607</v>
      </c>
      <c r="F9" s="14">
        <v>14650</v>
      </c>
      <c r="G9" s="14">
        <v>26785</v>
      </c>
      <c r="H9" s="14">
        <v>23800</v>
      </c>
      <c r="I9" s="14">
        <v>6917</v>
      </c>
      <c r="J9" s="14">
        <v>15130</v>
      </c>
      <c r="K9" s="14">
        <v>19263</v>
      </c>
      <c r="L9" s="14">
        <v>15831</v>
      </c>
      <c r="M9" s="14">
        <v>10061</v>
      </c>
      <c r="N9" s="14">
        <v>7145</v>
      </c>
      <c r="O9" s="12">
        <f aca="true" t="shared" si="2" ref="O9:O19">SUM(B9:N9)</f>
        <v>208319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24788</v>
      </c>
      <c r="C10" s="14">
        <f>+C9-C11</f>
        <v>25126</v>
      </c>
      <c r="D10" s="14">
        <f>+D9-D11</f>
        <v>16216</v>
      </c>
      <c r="E10" s="14">
        <f>+E9-E11</f>
        <v>2607</v>
      </c>
      <c r="F10" s="14">
        <f aca="true" t="shared" si="3" ref="F10:N10">+F9-F11</f>
        <v>14650</v>
      </c>
      <c r="G10" s="14">
        <f t="shared" si="3"/>
        <v>26785</v>
      </c>
      <c r="H10" s="14">
        <f>+H9-H11</f>
        <v>23800</v>
      </c>
      <c r="I10" s="14">
        <f>+I9-I11</f>
        <v>6917</v>
      </c>
      <c r="J10" s="14">
        <f>+J9-J11</f>
        <v>15130</v>
      </c>
      <c r="K10" s="14">
        <f>+K9-K11</f>
        <v>19263</v>
      </c>
      <c r="L10" s="14">
        <f>+L9-L11</f>
        <v>15831</v>
      </c>
      <c r="M10" s="14">
        <f t="shared" si="3"/>
        <v>10061</v>
      </c>
      <c r="N10" s="14">
        <f t="shared" si="3"/>
        <v>7145</v>
      </c>
      <c r="O10" s="12">
        <f t="shared" si="2"/>
        <v>208319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209683</v>
      </c>
      <c r="C12" s="14">
        <f>C13+C14+C15</f>
        <v>159514</v>
      </c>
      <c r="D12" s="14">
        <f>D13+D14+D15</f>
        <v>178637</v>
      </c>
      <c r="E12" s="14">
        <f>E13+E14+E15</f>
        <v>25690</v>
      </c>
      <c r="F12" s="14">
        <f aca="true" t="shared" si="4" ref="F12:N12">F13+F14+F15</f>
        <v>148874</v>
      </c>
      <c r="G12" s="14">
        <f t="shared" si="4"/>
        <v>233513</v>
      </c>
      <c r="H12" s="14">
        <f>H13+H14+H15</f>
        <v>153355</v>
      </c>
      <c r="I12" s="14">
        <f>I13+I14+I15</f>
        <v>45295</v>
      </c>
      <c r="J12" s="14">
        <f>J13+J14+J15</f>
        <v>195499</v>
      </c>
      <c r="K12" s="14">
        <f>K13+K14+K15</f>
        <v>134767</v>
      </c>
      <c r="L12" s="14">
        <f>L13+L14+L15</f>
        <v>159786</v>
      </c>
      <c r="M12" s="14">
        <f t="shared" si="4"/>
        <v>69221</v>
      </c>
      <c r="N12" s="14">
        <f t="shared" si="4"/>
        <v>45254</v>
      </c>
      <c r="O12" s="12">
        <f t="shared" si="2"/>
        <v>1759088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107349</v>
      </c>
      <c r="C13" s="14">
        <v>82692</v>
      </c>
      <c r="D13" s="14">
        <v>87225</v>
      </c>
      <c r="E13" s="14">
        <v>13166</v>
      </c>
      <c r="F13" s="14">
        <v>74025</v>
      </c>
      <c r="G13" s="14">
        <v>117543</v>
      </c>
      <c r="H13" s="14">
        <v>80841</v>
      </c>
      <c r="I13" s="14">
        <v>24214</v>
      </c>
      <c r="J13" s="14">
        <v>102035</v>
      </c>
      <c r="K13" s="14">
        <v>67723</v>
      </c>
      <c r="L13" s="14">
        <v>80957</v>
      </c>
      <c r="M13" s="14">
        <v>34878</v>
      </c>
      <c r="N13" s="14">
        <v>21703</v>
      </c>
      <c r="O13" s="12">
        <f t="shared" si="2"/>
        <v>894351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99333</v>
      </c>
      <c r="C14" s="14">
        <v>73375</v>
      </c>
      <c r="D14" s="14">
        <v>89458</v>
      </c>
      <c r="E14" s="14">
        <v>12026</v>
      </c>
      <c r="F14" s="14">
        <v>72341</v>
      </c>
      <c r="G14" s="14">
        <v>110602</v>
      </c>
      <c r="H14" s="14">
        <v>69691</v>
      </c>
      <c r="I14" s="14">
        <v>20231</v>
      </c>
      <c r="J14" s="14">
        <v>91544</v>
      </c>
      <c r="K14" s="14">
        <v>64815</v>
      </c>
      <c r="L14" s="14">
        <v>76894</v>
      </c>
      <c r="M14" s="14">
        <v>33208</v>
      </c>
      <c r="N14" s="14">
        <v>22976</v>
      </c>
      <c r="O14" s="12">
        <f t="shared" si="2"/>
        <v>836494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3001</v>
      </c>
      <c r="C15" s="14">
        <v>3447</v>
      </c>
      <c r="D15" s="14">
        <v>1954</v>
      </c>
      <c r="E15" s="14">
        <v>498</v>
      </c>
      <c r="F15" s="14">
        <v>2508</v>
      </c>
      <c r="G15" s="14">
        <v>5368</v>
      </c>
      <c r="H15" s="14">
        <v>2823</v>
      </c>
      <c r="I15" s="14">
        <v>850</v>
      </c>
      <c r="J15" s="14">
        <v>1920</v>
      </c>
      <c r="K15" s="14">
        <v>2229</v>
      </c>
      <c r="L15" s="14">
        <v>1935</v>
      </c>
      <c r="M15" s="14">
        <v>1135</v>
      </c>
      <c r="N15" s="14">
        <v>575</v>
      </c>
      <c r="O15" s="12">
        <f t="shared" si="2"/>
        <v>28243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10953</v>
      </c>
      <c r="C16" s="14">
        <f>C17+C18+C19</f>
        <v>8124</v>
      </c>
      <c r="D16" s="14">
        <f>D17+D18+D19</f>
        <v>7890</v>
      </c>
      <c r="E16" s="14">
        <f>E17+E18+E19</f>
        <v>1172</v>
      </c>
      <c r="F16" s="14">
        <f aca="true" t="shared" si="5" ref="F16:N16">F17+F18+F19</f>
        <v>7417</v>
      </c>
      <c r="G16" s="14">
        <f t="shared" si="5"/>
        <v>12952</v>
      </c>
      <c r="H16" s="14">
        <f>H17+H18+H19</f>
        <v>7641</v>
      </c>
      <c r="I16" s="14">
        <f>I17+I18+I19</f>
        <v>2338</v>
      </c>
      <c r="J16" s="14">
        <f>J17+J18+J19</f>
        <v>10922</v>
      </c>
      <c r="K16" s="14">
        <f>K17+K18+K19</f>
        <v>7060</v>
      </c>
      <c r="L16" s="14">
        <f>L17+L18+L19</f>
        <v>9326</v>
      </c>
      <c r="M16" s="14">
        <f t="shared" si="5"/>
        <v>3399</v>
      </c>
      <c r="N16" s="14">
        <f t="shared" si="5"/>
        <v>1854</v>
      </c>
      <c r="O16" s="12">
        <f t="shared" si="2"/>
        <v>91048</v>
      </c>
    </row>
    <row r="17" spans="1:26" ht="18.75" customHeight="1">
      <c r="A17" s="15" t="s">
        <v>16</v>
      </c>
      <c r="B17" s="14">
        <v>10879</v>
      </c>
      <c r="C17" s="14">
        <v>8071</v>
      </c>
      <c r="D17" s="14">
        <v>7865</v>
      </c>
      <c r="E17" s="14">
        <v>1165</v>
      </c>
      <c r="F17" s="14">
        <v>7373</v>
      </c>
      <c r="G17" s="14">
        <v>12889</v>
      </c>
      <c r="H17" s="14">
        <v>7593</v>
      </c>
      <c r="I17" s="14">
        <v>2326</v>
      </c>
      <c r="J17" s="14">
        <v>10873</v>
      </c>
      <c r="K17" s="14">
        <v>7008</v>
      </c>
      <c r="L17" s="14">
        <v>9242</v>
      </c>
      <c r="M17" s="14">
        <v>3379</v>
      </c>
      <c r="N17" s="14">
        <v>1841</v>
      </c>
      <c r="O17" s="12">
        <f t="shared" si="2"/>
        <v>90504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49</v>
      </c>
      <c r="C18" s="14">
        <v>42</v>
      </c>
      <c r="D18" s="14">
        <v>17</v>
      </c>
      <c r="E18" s="14">
        <v>7</v>
      </c>
      <c r="F18" s="14">
        <v>37</v>
      </c>
      <c r="G18" s="14">
        <v>52</v>
      </c>
      <c r="H18" s="14">
        <v>39</v>
      </c>
      <c r="I18" s="14">
        <v>9</v>
      </c>
      <c r="J18" s="14">
        <v>43</v>
      </c>
      <c r="K18" s="14">
        <v>48</v>
      </c>
      <c r="L18" s="14">
        <v>79</v>
      </c>
      <c r="M18" s="14">
        <v>16</v>
      </c>
      <c r="N18" s="14">
        <v>11</v>
      </c>
      <c r="O18" s="12">
        <f t="shared" si="2"/>
        <v>449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25</v>
      </c>
      <c r="C19" s="14">
        <v>11</v>
      </c>
      <c r="D19" s="14">
        <v>8</v>
      </c>
      <c r="E19" s="14">
        <v>0</v>
      </c>
      <c r="F19" s="14">
        <v>7</v>
      </c>
      <c r="G19" s="14">
        <v>11</v>
      </c>
      <c r="H19" s="14">
        <v>9</v>
      </c>
      <c r="I19" s="14">
        <v>3</v>
      </c>
      <c r="J19" s="14">
        <v>6</v>
      </c>
      <c r="K19" s="14">
        <v>4</v>
      </c>
      <c r="L19" s="14">
        <v>5</v>
      </c>
      <c r="M19" s="14">
        <v>4</v>
      </c>
      <c r="N19" s="14">
        <v>2</v>
      </c>
      <c r="O19" s="12">
        <f t="shared" si="2"/>
        <v>95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157847</v>
      </c>
      <c r="C20" s="18">
        <f>C21+C22+C23</f>
        <v>98762</v>
      </c>
      <c r="D20" s="18">
        <f>D21+D22+D23</f>
        <v>85975</v>
      </c>
      <c r="E20" s="18">
        <f>E21+E22+E23</f>
        <v>13700</v>
      </c>
      <c r="F20" s="18">
        <f aca="true" t="shared" si="6" ref="F20:N20">F21+F22+F23</f>
        <v>82876</v>
      </c>
      <c r="G20" s="18">
        <f t="shared" si="6"/>
        <v>128353</v>
      </c>
      <c r="H20" s="18">
        <f>H21+H22+H23</f>
        <v>104679</v>
      </c>
      <c r="I20" s="18">
        <f>I21+I22+I23</f>
        <v>28953</v>
      </c>
      <c r="J20" s="18">
        <f>J21+J22+J23</f>
        <v>123196</v>
      </c>
      <c r="K20" s="18">
        <f>K21+K22+K23</f>
        <v>85125</v>
      </c>
      <c r="L20" s="18">
        <f>L21+L22+L23</f>
        <v>128713</v>
      </c>
      <c r="M20" s="18">
        <f t="shared" si="6"/>
        <v>46920</v>
      </c>
      <c r="N20" s="18">
        <f t="shared" si="6"/>
        <v>28071</v>
      </c>
      <c r="O20" s="12">
        <f aca="true" t="shared" si="7" ref="O20:O26">SUM(B20:N20)</f>
        <v>1113170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87131</v>
      </c>
      <c r="C21" s="14">
        <v>57985</v>
      </c>
      <c r="D21" s="14">
        <v>47654</v>
      </c>
      <c r="E21" s="14">
        <v>8104</v>
      </c>
      <c r="F21" s="14">
        <v>46568</v>
      </c>
      <c r="G21" s="14">
        <v>73489</v>
      </c>
      <c r="H21" s="14">
        <v>61590</v>
      </c>
      <c r="I21" s="14">
        <v>17139</v>
      </c>
      <c r="J21" s="14">
        <v>71459</v>
      </c>
      <c r="K21" s="14">
        <v>47610</v>
      </c>
      <c r="L21" s="14">
        <v>70784</v>
      </c>
      <c r="M21" s="14">
        <v>26122</v>
      </c>
      <c r="N21" s="14">
        <v>15153</v>
      </c>
      <c r="O21" s="12">
        <f t="shared" si="7"/>
        <v>630788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69214</v>
      </c>
      <c r="C22" s="14">
        <v>39548</v>
      </c>
      <c r="D22" s="14">
        <v>37672</v>
      </c>
      <c r="E22" s="14">
        <v>5413</v>
      </c>
      <c r="F22" s="14">
        <v>35383</v>
      </c>
      <c r="G22" s="14">
        <v>53040</v>
      </c>
      <c r="H22" s="14">
        <v>42021</v>
      </c>
      <c r="I22" s="14">
        <v>11507</v>
      </c>
      <c r="J22" s="14">
        <v>50813</v>
      </c>
      <c r="K22" s="14">
        <v>36642</v>
      </c>
      <c r="L22" s="14">
        <v>56938</v>
      </c>
      <c r="M22" s="14">
        <v>20303</v>
      </c>
      <c r="N22" s="14">
        <v>12657</v>
      </c>
      <c r="O22" s="12">
        <f t="shared" si="7"/>
        <v>471151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1502</v>
      </c>
      <c r="C23" s="14">
        <v>1229</v>
      </c>
      <c r="D23" s="14">
        <v>649</v>
      </c>
      <c r="E23" s="14">
        <v>183</v>
      </c>
      <c r="F23" s="14">
        <v>925</v>
      </c>
      <c r="G23" s="14">
        <v>1824</v>
      </c>
      <c r="H23" s="14">
        <v>1068</v>
      </c>
      <c r="I23" s="14">
        <v>307</v>
      </c>
      <c r="J23" s="14">
        <v>924</v>
      </c>
      <c r="K23" s="14">
        <v>873</v>
      </c>
      <c r="L23" s="14">
        <v>991</v>
      </c>
      <c r="M23" s="14">
        <v>495</v>
      </c>
      <c r="N23" s="14">
        <v>261</v>
      </c>
      <c r="O23" s="12">
        <f t="shared" si="7"/>
        <v>11231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112972</v>
      </c>
      <c r="C24" s="14">
        <f>C25+C26</f>
        <v>91272</v>
      </c>
      <c r="D24" s="14">
        <f>D25+D26</f>
        <v>82290</v>
      </c>
      <c r="E24" s="14">
        <f>E25+E26</f>
        <v>15937</v>
      </c>
      <c r="F24" s="14">
        <f aca="true" t="shared" si="8" ref="F24:N24">F25+F26</f>
        <v>84743</v>
      </c>
      <c r="G24" s="14">
        <f t="shared" si="8"/>
        <v>128575</v>
      </c>
      <c r="H24" s="14">
        <f>H25+H26</f>
        <v>84461</v>
      </c>
      <c r="I24" s="14">
        <f>I25+I26</f>
        <v>23815</v>
      </c>
      <c r="J24" s="14">
        <f>J25+J26</f>
        <v>81587</v>
      </c>
      <c r="K24" s="14">
        <f>K25+K26</f>
        <v>70624</v>
      </c>
      <c r="L24" s="14">
        <f>L25+L26</f>
        <v>73111</v>
      </c>
      <c r="M24" s="14">
        <f t="shared" si="8"/>
        <v>22370</v>
      </c>
      <c r="N24" s="14">
        <f t="shared" si="8"/>
        <v>13499</v>
      </c>
      <c r="O24" s="12">
        <f t="shared" si="7"/>
        <v>885256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81002</v>
      </c>
      <c r="C25" s="14">
        <v>70179</v>
      </c>
      <c r="D25" s="14">
        <v>63468</v>
      </c>
      <c r="E25" s="14">
        <v>12922</v>
      </c>
      <c r="F25" s="14">
        <v>66204</v>
      </c>
      <c r="G25" s="14">
        <v>102506</v>
      </c>
      <c r="H25" s="14">
        <v>69583</v>
      </c>
      <c r="I25" s="14">
        <v>19931</v>
      </c>
      <c r="J25" s="14">
        <v>60585</v>
      </c>
      <c r="K25" s="14">
        <v>54686</v>
      </c>
      <c r="L25" s="14">
        <v>54752</v>
      </c>
      <c r="M25" s="14">
        <v>17196</v>
      </c>
      <c r="N25" s="14">
        <v>9410</v>
      </c>
      <c r="O25" s="12">
        <f t="shared" si="7"/>
        <v>682424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31970</v>
      </c>
      <c r="C26" s="14">
        <v>21093</v>
      </c>
      <c r="D26" s="14">
        <v>18822</v>
      </c>
      <c r="E26" s="14">
        <v>3015</v>
      </c>
      <c r="F26" s="14">
        <v>18539</v>
      </c>
      <c r="G26" s="14">
        <v>26069</v>
      </c>
      <c r="H26" s="14">
        <v>14878</v>
      </c>
      <c r="I26" s="14">
        <v>3884</v>
      </c>
      <c r="J26" s="14">
        <v>21002</v>
      </c>
      <c r="K26" s="14">
        <v>15938</v>
      </c>
      <c r="L26" s="14">
        <v>18359</v>
      </c>
      <c r="M26" s="14">
        <v>5174</v>
      </c>
      <c r="N26" s="14">
        <v>4089</v>
      </c>
      <c r="O26" s="12">
        <f t="shared" si="7"/>
        <v>202832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1087434.15598678</v>
      </c>
      <c r="C36" s="60">
        <f aca="true" t="shared" si="11" ref="C36:N36">C37+C38+C39+C40</f>
        <v>846477.2063390001</v>
      </c>
      <c r="D36" s="60">
        <f t="shared" si="11"/>
        <v>703408.4397504</v>
      </c>
      <c r="E36" s="60">
        <f t="shared" si="11"/>
        <v>163868.58655039998</v>
      </c>
      <c r="F36" s="60">
        <f t="shared" si="11"/>
        <v>738509.780448</v>
      </c>
      <c r="G36" s="60">
        <f t="shared" si="11"/>
        <v>921205.5444</v>
      </c>
      <c r="H36" s="60">
        <f t="shared" si="11"/>
        <v>785444.4436</v>
      </c>
      <c r="I36" s="60">
        <f>I37+I38+I39+I40</f>
        <v>229531.9600636</v>
      </c>
      <c r="J36" s="60">
        <f>J37+J38+J39+J40</f>
        <v>880455.3129412</v>
      </c>
      <c r="K36" s="60">
        <f>K37+K38+K39+K40</f>
        <v>767634.9625776999</v>
      </c>
      <c r="L36" s="60">
        <f>L37+L38+L39+L40</f>
        <v>897753.1268259201</v>
      </c>
      <c r="M36" s="60">
        <f t="shared" si="11"/>
        <v>443433.59754853</v>
      </c>
      <c r="N36" s="60">
        <f t="shared" si="11"/>
        <v>240945.24655488</v>
      </c>
      <c r="O36" s="60">
        <f>O37+O38+O39+O40</f>
        <v>8706102.363586409</v>
      </c>
    </row>
    <row r="37" spans="1:15" ht="18.75" customHeight="1">
      <c r="A37" s="57" t="s">
        <v>50</v>
      </c>
      <c r="B37" s="54">
        <f aca="true" t="shared" si="12" ref="B37:N37">B29*B7</f>
        <v>1082716.4439</v>
      </c>
      <c r="C37" s="54">
        <f t="shared" si="12"/>
        <v>842308.7192</v>
      </c>
      <c r="D37" s="54">
        <f t="shared" si="12"/>
        <v>693117.1456</v>
      </c>
      <c r="E37" s="54">
        <f t="shared" si="12"/>
        <v>163593.5868</v>
      </c>
      <c r="F37" s="54">
        <f t="shared" si="12"/>
        <v>738500.928</v>
      </c>
      <c r="G37" s="54">
        <f t="shared" si="12"/>
        <v>917154.9222</v>
      </c>
      <c r="H37" s="54">
        <f t="shared" si="12"/>
        <v>781787.9952</v>
      </c>
      <c r="I37" s="54">
        <f>I29*I7</f>
        <v>229478.07940000002</v>
      </c>
      <c r="J37" s="54">
        <f>J29*J7</f>
        <v>875690.036</v>
      </c>
      <c r="K37" s="54">
        <f>K29*K7</f>
        <v>764025.5646</v>
      </c>
      <c r="L37" s="54">
        <f>L29*L7</f>
        <v>893509.1234</v>
      </c>
      <c r="M37" s="54">
        <f t="shared" si="12"/>
        <v>440943.8565</v>
      </c>
      <c r="N37" s="54">
        <f t="shared" si="12"/>
        <v>240927.7689</v>
      </c>
      <c r="O37" s="56">
        <f>SUM(B37:N37)</f>
        <v>8663754.1697</v>
      </c>
    </row>
    <row r="38" spans="1:15" ht="18.75" customHeight="1">
      <c r="A38" s="57" t="s">
        <v>51</v>
      </c>
      <c r="B38" s="54">
        <f aca="true" t="shared" si="13" ref="B38:N38">B30*B7</f>
        <v>-3197.88791322</v>
      </c>
      <c r="C38" s="54">
        <f t="shared" si="13"/>
        <v>-2246.832861</v>
      </c>
      <c r="D38" s="54">
        <f t="shared" si="13"/>
        <v>-2059.0758496</v>
      </c>
      <c r="E38" s="54">
        <f t="shared" si="13"/>
        <v>-371.2802496</v>
      </c>
      <c r="F38" s="54">
        <f t="shared" si="13"/>
        <v>-2152.547552</v>
      </c>
      <c r="G38" s="54">
        <f t="shared" si="13"/>
        <v>-2703.9078000000004</v>
      </c>
      <c r="H38" s="54">
        <f t="shared" si="13"/>
        <v>-2094.0416</v>
      </c>
      <c r="I38" s="54">
        <f>I30*I7</f>
        <v>-600.9593364</v>
      </c>
      <c r="J38" s="54">
        <f>J30*J7</f>
        <v>-2425.0730588</v>
      </c>
      <c r="K38" s="54">
        <f>K30*K7</f>
        <v>-2016.9020223</v>
      </c>
      <c r="L38" s="54">
        <f>L30*L7</f>
        <v>-2417.3865740799997</v>
      </c>
      <c r="M38" s="54">
        <f t="shared" si="13"/>
        <v>-1119.80895147</v>
      </c>
      <c r="N38" s="54">
        <f t="shared" si="13"/>
        <v>-701.56234512</v>
      </c>
      <c r="O38" s="25">
        <f>SUM(B38:N38)</f>
        <v>-24107.26611359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0</v>
      </c>
      <c r="G40" s="54">
        <v>4092.37</v>
      </c>
      <c r="H40" s="54">
        <v>3507.77</v>
      </c>
      <c r="I40" s="54">
        <v>0</v>
      </c>
      <c r="J40" s="54">
        <v>4643.75</v>
      </c>
      <c r="K40" s="54">
        <v>3507.7</v>
      </c>
      <c r="L40" s="54">
        <v>4059.15</v>
      </c>
      <c r="M40" s="54">
        <v>2338.39</v>
      </c>
      <c r="N40" s="54">
        <v>0</v>
      </c>
      <c r="O40" s="56">
        <f>SUM(B40:N40)</f>
        <v>41019.42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-100152</v>
      </c>
      <c r="C42" s="25">
        <f aca="true" t="shared" si="15" ref="C42:N42">+C43+C46+C58+C59</f>
        <v>-101504</v>
      </c>
      <c r="D42" s="25">
        <f t="shared" si="15"/>
        <v>-66364</v>
      </c>
      <c r="E42" s="25">
        <f t="shared" si="15"/>
        <v>-11428</v>
      </c>
      <c r="F42" s="25">
        <f t="shared" si="15"/>
        <v>-60100</v>
      </c>
      <c r="G42" s="25">
        <f t="shared" si="15"/>
        <v>-108640</v>
      </c>
      <c r="H42" s="25">
        <f t="shared" si="15"/>
        <v>-96700</v>
      </c>
      <c r="I42" s="25">
        <f>+I43+I46+I58+I59</f>
        <v>-29668</v>
      </c>
      <c r="J42" s="25">
        <f>+J43+J46+J58+J59</f>
        <v>-60520</v>
      </c>
      <c r="K42" s="25">
        <f>+K43+K46+K58+K59</f>
        <v>-71052</v>
      </c>
      <c r="L42" s="25">
        <f>+L43+L46+L58+L59</f>
        <v>-63324</v>
      </c>
      <c r="M42" s="25">
        <f t="shared" si="15"/>
        <v>-40244</v>
      </c>
      <c r="N42" s="25">
        <f t="shared" si="15"/>
        <v>-28580</v>
      </c>
      <c r="O42" s="25">
        <f>+O43+O46+O58+O59</f>
        <v>-838276</v>
      </c>
    </row>
    <row r="43" spans="1:15" ht="18.75" customHeight="1">
      <c r="A43" s="17" t="s">
        <v>55</v>
      </c>
      <c r="B43" s="26">
        <f>B44+B45</f>
        <v>-99152</v>
      </c>
      <c r="C43" s="26">
        <f>C44+C45</f>
        <v>-100504</v>
      </c>
      <c r="D43" s="26">
        <f>D44+D45</f>
        <v>-64864</v>
      </c>
      <c r="E43" s="26">
        <f>E44+E45</f>
        <v>-10428</v>
      </c>
      <c r="F43" s="26">
        <f aca="true" t="shared" si="16" ref="F43:N43">F44+F45</f>
        <v>-58600</v>
      </c>
      <c r="G43" s="26">
        <f t="shared" si="16"/>
        <v>-107140</v>
      </c>
      <c r="H43" s="26">
        <f t="shared" si="16"/>
        <v>-95200</v>
      </c>
      <c r="I43" s="26">
        <f>I44+I45</f>
        <v>-27668</v>
      </c>
      <c r="J43" s="26">
        <f>J44+J45</f>
        <v>-60520</v>
      </c>
      <c r="K43" s="26">
        <f>K44+K45</f>
        <v>-77052</v>
      </c>
      <c r="L43" s="26">
        <f>L44+L45</f>
        <v>-63324</v>
      </c>
      <c r="M43" s="26">
        <f t="shared" si="16"/>
        <v>-40244</v>
      </c>
      <c r="N43" s="26">
        <f t="shared" si="16"/>
        <v>-28580</v>
      </c>
      <c r="O43" s="25">
        <f aca="true" t="shared" si="17" ref="O43:O59">SUM(B43:N43)</f>
        <v>-833276</v>
      </c>
    </row>
    <row r="44" spans="1:26" ht="18.75" customHeight="1">
      <c r="A44" s="13" t="s">
        <v>56</v>
      </c>
      <c r="B44" s="20">
        <f>ROUND(-B9*$D$3,2)</f>
        <v>-99152</v>
      </c>
      <c r="C44" s="20">
        <f>ROUND(-C9*$D$3,2)</f>
        <v>-100504</v>
      </c>
      <c r="D44" s="20">
        <f>ROUND(-D9*$D$3,2)</f>
        <v>-64864</v>
      </c>
      <c r="E44" s="20">
        <f>ROUND(-E9*$D$3,2)</f>
        <v>-10428</v>
      </c>
      <c r="F44" s="20">
        <f aca="true" t="shared" si="18" ref="F44:N44">ROUND(-F9*$D$3,2)</f>
        <v>-58600</v>
      </c>
      <c r="G44" s="20">
        <f t="shared" si="18"/>
        <v>-107140</v>
      </c>
      <c r="H44" s="20">
        <f t="shared" si="18"/>
        <v>-95200</v>
      </c>
      <c r="I44" s="20">
        <f>ROUND(-I9*$D$3,2)</f>
        <v>-27668</v>
      </c>
      <c r="J44" s="20">
        <f>ROUND(-J9*$D$3,2)</f>
        <v>-60520</v>
      </c>
      <c r="K44" s="20">
        <f>ROUND(-K9*$D$3,2)</f>
        <v>-77052</v>
      </c>
      <c r="L44" s="20">
        <f>ROUND(-L9*$D$3,2)</f>
        <v>-63324</v>
      </c>
      <c r="M44" s="20">
        <f t="shared" si="18"/>
        <v>-40244</v>
      </c>
      <c r="N44" s="20">
        <f t="shared" si="18"/>
        <v>-28580</v>
      </c>
      <c r="O44" s="46">
        <f t="shared" si="17"/>
        <v>-833276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-1000</v>
      </c>
      <c r="C46" s="26">
        <f aca="true" t="shared" si="20" ref="C46:O46">SUM(C47:C57)</f>
        <v>-1000</v>
      </c>
      <c r="D46" s="26">
        <f t="shared" si="20"/>
        <v>-1500</v>
      </c>
      <c r="E46" s="26">
        <f t="shared" si="20"/>
        <v>-1000</v>
      </c>
      <c r="F46" s="26">
        <f t="shared" si="20"/>
        <v>-1500</v>
      </c>
      <c r="G46" s="26">
        <f t="shared" si="20"/>
        <v>-1500</v>
      </c>
      <c r="H46" s="26">
        <f t="shared" si="20"/>
        <v>-1500</v>
      </c>
      <c r="I46" s="26">
        <f t="shared" si="20"/>
        <v>-2000</v>
      </c>
      <c r="J46" s="26">
        <f t="shared" si="20"/>
        <v>0</v>
      </c>
      <c r="K46" s="26">
        <f t="shared" si="20"/>
        <v>6000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-5000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-1000</v>
      </c>
      <c r="C49" s="24">
        <v>-1000</v>
      </c>
      <c r="D49" s="24">
        <v>-1500</v>
      </c>
      <c r="E49" s="24">
        <v>-1000</v>
      </c>
      <c r="F49" s="24">
        <v>-1500</v>
      </c>
      <c r="G49" s="24">
        <v>-1500</v>
      </c>
      <c r="H49" s="24">
        <v>-1500</v>
      </c>
      <c r="I49" s="24">
        <v>-2000</v>
      </c>
      <c r="J49" s="24">
        <v>0</v>
      </c>
      <c r="K49" s="24">
        <v>6000</v>
      </c>
      <c r="L49" s="24">
        <v>0</v>
      </c>
      <c r="M49" s="24">
        <v>0</v>
      </c>
      <c r="N49" s="24">
        <v>0</v>
      </c>
      <c r="O49" s="24">
        <f t="shared" si="17"/>
        <v>-5000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987282.1559867801</v>
      </c>
      <c r="C61" s="29">
        <f t="shared" si="21"/>
        <v>744973.2063390001</v>
      </c>
      <c r="D61" s="29">
        <f t="shared" si="21"/>
        <v>637044.4397504</v>
      </c>
      <c r="E61" s="29">
        <f t="shared" si="21"/>
        <v>152440.58655039998</v>
      </c>
      <c r="F61" s="29">
        <f t="shared" si="21"/>
        <v>678409.780448</v>
      </c>
      <c r="G61" s="29">
        <f t="shared" si="21"/>
        <v>812565.5444</v>
      </c>
      <c r="H61" s="29">
        <f t="shared" si="21"/>
        <v>688744.4436</v>
      </c>
      <c r="I61" s="29">
        <f t="shared" si="21"/>
        <v>199863.9600636</v>
      </c>
      <c r="J61" s="29">
        <f>+J36+J42</f>
        <v>819935.3129412</v>
      </c>
      <c r="K61" s="29">
        <f>+K36+K42</f>
        <v>696582.9625776999</v>
      </c>
      <c r="L61" s="29">
        <f>+L36+L42</f>
        <v>834429.1268259201</v>
      </c>
      <c r="M61" s="29">
        <f t="shared" si="21"/>
        <v>403189.59754853</v>
      </c>
      <c r="N61" s="29">
        <f t="shared" si="21"/>
        <v>212365.24655488</v>
      </c>
      <c r="O61" s="29">
        <f>SUM(B61:N61)</f>
        <v>7867826.36358641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987282.1499999999</v>
      </c>
      <c r="C64" s="36">
        <f aca="true" t="shared" si="22" ref="C64:N64">SUM(C65:C78)</f>
        <v>744973.2000000001</v>
      </c>
      <c r="D64" s="36">
        <f t="shared" si="22"/>
        <v>637044.44</v>
      </c>
      <c r="E64" s="36">
        <f t="shared" si="22"/>
        <v>152440.59</v>
      </c>
      <c r="F64" s="36">
        <f t="shared" si="22"/>
        <v>678409.78</v>
      </c>
      <c r="G64" s="36">
        <f t="shared" si="22"/>
        <v>812565.54</v>
      </c>
      <c r="H64" s="36">
        <f t="shared" si="22"/>
        <v>688744.44</v>
      </c>
      <c r="I64" s="36">
        <f t="shared" si="22"/>
        <v>199863.96</v>
      </c>
      <c r="J64" s="36">
        <f t="shared" si="22"/>
        <v>819935.31</v>
      </c>
      <c r="K64" s="36">
        <f t="shared" si="22"/>
        <v>696582.96</v>
      </c>
      <c r="L64" s="36">
        <f t="shared" si="22"/>
        <v>834429.12</v>
      </c>
      <c r="M64" s="36">
        <f t="shared" si="22"/>
        <v>403189.6</v>
      </c>
      <c r="N64" s="36">
        <f t="shared" si="22"/>
        <v>212365.25</v>
      </c>
      <c r="O64" s="29">
        <f>SUM(O65:O78)</f>
        <v>7867826.34</v>
      </c>
    </row>
    <row r="65" spans="1:16" ht="18.75" customHeight="1">
      <c r="A65" s="17" t="s">
        <v>70</v>
      </c>
      <c r="B65" s="36">
        <v>191392.19</v>
      </c>
      <c r="C65" s="36">
        <v>217954.02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409346.20999999996</v>
      </c>
      <c r="P65"/>
    </row>
    <row r="66" spans="1:16" ht="18.75" customHeight="1">
      <c r="A66" s="17" t="s">
        <v>71</v>
      </c>
      <c r="B66" s="36">
        <v>795889.96</v>
      </c>
      <c r="C66" s="36">
        <v>527019.18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1322909.1400000001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637044.44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637044.44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152440.59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152440.59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678409.78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678409.78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812565.54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812565.54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688744.44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688744.44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199863.96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199863.96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819935.31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819935.31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696582.96</v>
      </c>
      <c r="L74" s="35">
        <v>0</v>
      </c>
      <c r="M74" s="35">
        <v>0</v>
      </c>
      <c r="N74" s="35">
        <v>0</v>
      </c>
      <c r="O74" s="29">
        <f t="shared" si="23"/>
        <v>696582.96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834429.12</v>
      </c>
      <c r="M75" s="35">
        <v>0</v>
      </c>
      <c r="N75" s="61">
        <v>0</v>
      </c>
      <c r="O75" s="26">
        <f t="shared" si="23"/>
        <v>834429.12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403189.6</v>
      </c>
      <c r="N76" s="35">
        <v>0</v>
      </c>
      <c r="O76" s="29">
        <f t="shared" si="23"/>
        <v>403189.6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212365.25</v>
      </c>
      <c r="O77" s="26">
        <f t="shared" si="23"/>
        <v>212365.25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2.3403550079098836</v>
      </c>
      <c r="C82" s="44">
        <v>2.4957026464418264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2.0467185163679957</v>
      </c>
      <c r="C83" s="44">
        <v>2.097686906919188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1.8684758003881319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2.7724526537136667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2.181326147353497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1.7298212570117961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2.0910976038680413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2.138802065483889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2.054285051019154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2.4117209768295567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2.31067794518643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2.9024959205935996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2.514482395196143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2018-02-15T17:54:47Z</dcterms:modified>
  <cp:category/>
  <cp:version/>
  <cp:contentType/>
  <cp:contentStatus/>
</cp:coreProperties>
</file>