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9630" windowHeight="8190" activeTab="0"/>
  </bookViews>
  <sheets>
    <sheet name="DETALHAMENTO CONCESSÃO" sheetId="1" r:id="rId1"/>
  </sheets>
  <definedNames>
    <definedName name="_xlnm.Print_Area" localSheetId="0">'DETALHAMENTO CONCESSÃO'!$A$1:$K$134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<sst xmlns="http://schemas.openxmlformats.org/spreadsheetml/2006/main" count="138" uniqueCount="138">
  <si>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</si>
  <si>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</si>
  <si>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</si>
  <si>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</si>
  <si>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</si>
  <si>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</si>
  <si>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</si>
  <si>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</si>
  <si>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</si>
  <si>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</si>
  <si>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</si>
  <si>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</si>
  <si>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</si>
  <si>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</si>
  <si>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</si>
  <si>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</si>
  <si>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</si>
  <si>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</si>
  <si>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</si>
  <si>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</si>
  <si>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</si>
  <si>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</si>
  <si>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</si>
  <si>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</si>
  <si>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</si>
  <si>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</si>
  <si>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</si>
  <si>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</si>
  <si>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</si>
  <si>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</si>
  <si>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</si>
  <si>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</si>
  <si>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</si>
  <si>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</si>
  <si>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</si>
  <si>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</si>
  <si>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</si>
  <si>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</si>
  <si>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</si>
  <si>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</si>
  <si>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</si>
  <si>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</si>
  <si>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</si>
  <si>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</si>
  <si>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</si>
  <si>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</si>
  <si>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</si>
  <si>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</si>
  <si>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</si>
  <si>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</si>
  <si>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</si>
  <si>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</si>
  <si>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</si>
  <si>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</si>
  <si>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</si>
  <si>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</si>
  <si>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</si>
  <si>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</si>
  <si>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</si>
  <si>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</si>
  <si>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</si>
  <si>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</si>
  <si>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</si>
  <si>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</si>
  <si>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</si>
  <si>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</si>
  <si>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</si>
  <si>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</si>
  <si>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</si>
  <si>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</si>
  <si>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</si>
  <si>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</si>
  <si>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</si>
  <si>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</si>
  <si>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</si>
  <si>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</si>
  <si>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</si>
  <si>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</si>
  <si>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</si>
  <si>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</si>
  <si>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</si>
  <si>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</si>
  <si>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</si>
  <si>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</si>
  <si>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</si>
  <si>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</si>
  <si>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</si>
  <si>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</si>
  <si>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</si>
  <si>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</si>
  <si>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</si>
  <si>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</si>
  <si>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</si>
  <si>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</si>
  <si>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</si>
  <si>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</si>
  <si>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</si>
  <si>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</si>
  <si>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</si>
  <si>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</si>
  <si>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</si>
  <si>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</si>
  <si>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</si>
  <si>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</si>
  <si>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</si>
  <si>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</si>
  <si>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6.2.23. Retenção/Devolução - Implantação de Validadores</t>
  </si>
  <si>
    <t>5.1.8. Remuneração pela Operação dos Terminais</t>
  </si>
  <si>
    <t>5.1. Remuneração pelo Transporte Coletivo (5.1.1 + 5.1.2....+ 5.1.8)</t>
  </si>
  <si>
    <t>6.2.25. Acertos Financeiros - Terminais</t>
  </si>
  <si>
    <t>6.2.26. Receita de Exploração Comercial - Terminais</t>
  </si>
  <si>
    <t>6.2.27. Valor a ser transferido para terceiros - Terminais</t>
  </si>
  <si>
    <t>6.2.29. Ajuste Financeiro</t>
  </si>
  <si>
    <t>6.2.30. Ajuste Financeiro Retroativo</t>
  </si>
  <si>
    <t>6.2.28. Custo Gerenciamento - Linha Turística</t>
  </si>
  <si>
    <t>1.3.1. Idosos/Pessoas com Deficiência</t>
  </si>
  <si>
    <t>1.3.2. Estudante</t>
  </si>
  <si>
    <t>Consórcio Via Sul</t>
  </si>
  <si>
    <t xml:space="preserve">6.2.32. Revisão do ajuste de Remuneração Previsto Contratualmente </t>
  </si>
  <si>
    <t xml:space="preserve">6.3. Revisão de Remuneração pelo Transporte Coletivo </t>
  </si>
  <si>
    <t>8.5. VIP - Transportes Urbanos Ltda.</t>
  </si>
  <si>
    <t>8.6. Consórcio Via Sul</t>
  </si>
  <si>
    <t>8.7. Via Sul Transportes Urbanos Ltda.</t>
  </si>
  <si>
    <t>8.8. Tupi Transportes Urbanos Piratininga Ltda.</t>
  </si>
  <si>
    <t>8.9. Mobibrasil Transp Urbano Ltda.</t>
  </si>
  <si>
    <t>8.10. Viação Cidade Dutra Ltda.</t>
  </si>
  <si>
    <t>8.11. Consórcio Unisul</t>
  </si>
  <si>
    <t>8.12. VIP - Transportes Urbanos Ltda.</t>
  </si>
  <si>
    <t>8.13. Viação Campo Belo Ltda.</t>
  </si>
  <si>
    <t>8.14. Transkuba Transportes Gerais Ltda.</t>
  </si>
  <si>
    <t>8.15. Viação Gatusa Transportes Urb. Ltda.</t>
  </si>
  <si>
    <t>8.16. Consórcio Sete</t>
  </si>
  <si>
    <t>8.17. Viação Gato Preto Ltda.</t>
  </si>
  <si>
    <t>8.18. Transpass Transp. de Pass. Ltda</t>
  </si>
  <si>
    <t>8.19. Ambiental Transportes Urbanos S.A.</t>
  </si>
  <si>
    <t>8.20. Express Transportes Urbanos Ltda</t>
  </si>
  <si>
    <t xml:space="preserve">6.2.31. Ajuste de Remuneração Previsto Contratualmente </t>
  </si>
  <si>
    <t>OPERAÇÃO 27/02/18 - VENCIMENTO 06/03/18</t>
  </si>
</sst>
</file>

<file path=xl/styles.xml><?xml version="1.0" encoding="utf-8"?>
<styleSheet xmlns="http://schemas.openxmlformats.org/spreadsheetml/2006/main">
  <numFmts count="3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</numFmts>
  <fonts count="47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0"/>
      <color indexed="8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0"/>
      <color theme="1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3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84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0" fontId="33" fillId="0" borderId="11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3" fillId="0" borderId="13" xfId="0" applyFont="1" applyFill="1" applyBorder="1" applyAlignment="1">
      <alignment horizontal="left" vertical="center" indent="1"/>
    </xf>
    <xf numFmtId="172" fontId="33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3" fillId="0" borderId="4" xfId="53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3"/>
    </xf>
    <xf numFmtId="172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3" fillId="0" borderId="4" xfId="0" applyFont="1" applyFill="1" applyBorder="1" applyAlignment="1">
      <alignment horizontal="left" vertical="center" indent="2"/>
    </xf>
    <xf numFmtId="172" fontId="33" fillId="0" borderId="4" xfId="0" applyNumberFormat="1" applyFont="1" applyFill="1" applyBorder="1" applyAlignment="1">
      <alignment vertical="center"/>
    </xf>
    <xf numFmtId="171" fontId="33" fillId="0" borderId="4" xfId="53" applyFont="1" applyFill="1" applyBorder="1" applyAlignment="1">
      <alignment vertical="center"/>
    </xf>
    <xf numFmtId="171" fontId="33" fillId="0" borderId="4" xfId="46" applyNumberFormat="1" applyFont="1" applyFill="1" applyBorder="1" applyAlignment="1">
      <alignment horizontal="center" vertical="center"/>
    </xf>
    <xf numFmtId="171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44" fontId="33" fillId="0" borderId="4" xfId="46" applyFont="1" applyFill="1" applyBorder="1" applyAlignment="1">
      <alignment horizontal="center" vertical="center"/>
    </xf>
    <xf numFmtId="44" fontId="33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3" fillId="0" borderId="4" xfId="0" applyFont="1" applyFill="1" applyBorder="1" applyAlignment="1">
      <alignment horizontal="left" vertical="center" wrapText="1" indent="2"/>
    </xf>
    <xf numFmtId="171" fontId="33" fillId="0" borderId="4" xfId="53" applyFont="1" applyFill="1" applyBorder="1" applyAlignment="1">
      <alignment horizontal="center" vertical="center"/>
    </xf>
    <xf numFmtId="173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1"/>
    </xf>
    <xf numFmtId="0" fontId="33" fillId="0" borderId="4" xfId="0" applyFont="1" applyFill="1" applyBorder="1" applyAlignment="1">
      <alignment horizontal="left" vertical="center" wrapText="1" indent="3"/>
    </xf>
    <xf numFmtId="174" fontId="33" fillId="0" borderId="4" xfId="46" applyNumberFormat="1" applyFont="1" applyFill="1" applyBorder="1" applyAlignment="1">
      <alignment vertical="center"/>
    </xf>
    <xf numFmtId="44" fontId="33" fillId="0" borderId="4" xfId="46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3" fillId="0" borderId="13" xfId="46" applyNumberFormat="1" applyFont="1" applyFill="1" applyBorder="1" applyAlignment="1">
      <alignment vertical="center"/>
    </xf>
    <xf numFmtId="175" fontId="33" fillId="0" borderId="4" xfId="46" applyNumberFormat="1" applyFont="1" applyFill="1" applyBorder="1" applyAlignment="1">
      <alignment horizontal="center" vertical="center"/>
    </xf>
    <xf numFmtId="174" fontId="33" fillId="0" borderId="4" xfId="53" applyNumberFormat="1" applyFont="1" applyFill="1" applyBorder="1" applyAlignment="1">
      <alignment vertical="center"/>
    </xf>
    <xf numFmtId="174" fontId="33" fillId="0" borderId="4" xfId="46" applyNumberFormat="1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left" vertical="center" indent="2"/>
    </xf>
    <xf numFmtId="171" fontId="44" fillId="0" borderId="0" xfId="46" applyNumberFormat="1" applyFont="1" applyBorder="1" applyAlignment="1">
      <alignment vertical="center"/>
    </xf>
    <xf numFmtId="171" fontId="44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3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3" fillId="0" borderId="15" xfId="46" applyNumberFormat="1" applyFont="1" applyFill="1" applyBorder="1" applyAlignment="1">
      <alignment horizontal="center" vertical="center"/>
    </xf>
    <xf numFmtId="185" fontId="33" fillId="0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wrapText="1" indent="2"/>
    </xf>
    <xf numFmtId="171" fontId="33" fillId="35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indent="2"/>
    </xf>
    <xf numFmtId="44" fontId="33" fillId="35" borderId="4" xfId="46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indent="3"/>
    </xf>
    <xf numFmtId="172" fontId="33" fillId="35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wrapText="1" indent="3"/>
    </xf>
    <xf numFmtId="174" fontId="33" fillId="35" borderId="4" xfId="46" applyNumberFormat="1" applyFont="1" applyFill="1" applyBorder="1" applyAlignment="1">
      <alignment vertical="center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171" fontId="33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73" fontId="33" fillId="35" borderId="4" xfId="46" applyNumberFormat="1" applyFont="1" applyFill="1" applyBorder="1" applyAlignment="1">
      <alignment horizontal="center" vertical="center"/>
    </xf>
    <xf numFmtId="172" fontId="33" fillId="0" borderId="4" xfId="46" applyNumberFormat="1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vertical="center"/>
    </xf>
    <xf numFmtId="0" fontId="22" fillId="35" borderId="4" xfId="0" applyFont="1" applyFill="1" applyBorder="1" applyAlignment="1">
      <alignment horizontal="left" vertical="center" indent="3"/>
    </xf>
    <xf numFmtId="0" fontId="0" fillId="0" borderId="15" xfId="0" applyFill="1" applyBorder="1" applyAlignment="1">
      <alignment horizontal="left" vertical="center" indent="2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8"/>
  <sheetViews>
    <sheetView showGridLines="0" tabSelected="1" zoomScale="80" zoomScaleNormal="8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5" t="s">
        <v>78</v>
      </c>
      <c r="B1" s="75"/>
      <c r="C1" s="75"/>
      <c r="D1" s="75"/>
      <c r="E1" s="75"/>
      <c r="F1" s="75"/>
      <c r="G1" s="75"/>
      <c r="H1" s="75"/>
      <c r="I1" s="75"/>
      <c r="J1" s="75"/>
      <c r="K1" s="75"/>
    </row>
    <row r="2" spans="1:11" ht="21">
      <c r="A2" s="76" t="s">
        <v>137</v>
      </c>
      <c r="B2" s="76"/>
      <c r="C2" s="76"/>
      <c r="D2" s="76"/>
      <c r="E2" s="76"/>
      <c r="F2" s="76"/>
      <c r="G2" s="76"/>
      <c r="H2" s="76"/>
      <c r="I2" s="76"/>
      <c r="J2" s="76"/>
      <c r="K2" s="76"/>
    </row>
    <row r="3" spans="1:11" ht="15.75">
      <c r="A3" s="4"/>
      <c r="B3" s="5"/>
      <c r="C3" s="4" t="s">
        <v>13</v>
      </c>
      <c r="D3" s="6">
        <v>4</v>
      </c>
      <c r="E3" s="7"/>
      <c r="F3" s="7"/>
      <c r="G3" s="7"/>
      <c r="H3" s="7"/>
      <c r="I3" s="7"/>
      <c r="J3" s="7"/>
      <c r="K3" s="4"/>
    </row>
    <row r="4" spans="1:11" ht="15.75">
      <c r="A4" s="77" t="s">
        <v>14</v>
      </c>
      <c r="B4" s="79" t="s">
        <v>91</v>
      </c>
      <c r="C4" s="80"/>
      <c r="D4" s="80"/>
      <c r="E4" s="80"/>
      <c r="F4" s="80"/>
      <c r="G4" s="80"/>
      <c r="H4" s="80"/>
      <c r="I4" s="80"/>
      <c r="J4" s="81"/>
      <c r="K4" s="78" t="s">
        <v>15</v>
      </c>
    </row>
    <row r="5" spans="1:11" ht="38.25">
      <c r="A5" s="77"/>
      <c r="B5" s="28" t="s">
        <v>7</v>
      </c>
      <c r="C5" s="28" t="s">
        <v>8</v>
      </c>
      <c r="D5" s="28" t="s">
        <v>9</v>
      </c>
      <c r="E5" s="28" t="s">
        <v>117</v>
      </c>
      <c r="F5" s="28" t="s">
        <v>10</v>
      </c>
      <c r="G5" s="28" t="s">
        <v>11</v>
      </c>
      <c r="H5" s="28" t="s">
        <v>12</v>
      </c>
      <c r="I5" s="82" t="s">
        <v>90</v>
      </c>
      <c r="J5" s="82" t="s">
        <v>89</v>
      </c>
      <c r="K5" s="77"/>
    </row>
    <row r="6" spans="1:11" ht="18.75" customHeight="1">
      <c r="A6" s="77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3"/>
      <c r="J6" s="83"/>
      <c r="K6" s="77"/>
    </row>
    <row r="7" spans="1:12" ht="17.25" customHeight="1">
      <c r="A7" s="8" t="s">
        <v>27</v>
      </c>
      <c r="B7" s="9">
        <f aca="true" t="shared" si="0" ref="B7:K7">+B8+B20+B24+B27</f>
        <v>595745</v>
      </c>
      <c r="C7" s="9">
        <f t="shared" si="0"/>
        <v>754493</v>
      </c>
      <c r="D7" s="9">
        <f t="shared" si="0"/>
        <v>782015</v>
      </c>
      <c r="E7" s="9">
        <f t="shared" si="0"/>
        <v>538701</v>
      </c>
      <c r="F7" s="9">
        <f t="shared" si="0"/>
        <v>716235</v>
      </c>
      <c r="G7" s="9">
        <f t="shared" si="0"/>
        <v>1228720</v>
      </c>
      <c r="H7" s="9">
        <f t="shared" si="0"/>
        <v>554484</v>
      </c>
      <c r="I7" s="9">
        <f t="shared" si="0"/>
        <v>123874</v>
      </c>
      <c r="J7" s="9">
        <f t="shared" si="0"/>
        <v>326925</v>
      </c>
      <c r="K7" s="9">
        <f t="shared" si="0"/>
        <v>5621192</v>
      </c>
      <c r="L7" s="50"/>
    </row>
    <row r="8" spans="1:11" ht="17.25" customHeight="1">
      <c r="A8" s="10" t="s">
        <v>97</v>
      </c>
      <c r="B8" s="11">
        <f>B9+B12+B16</f>
        <v>295457</v>
      </c>
      <c r="C8" s="11">
        <f aca="true" t="shared" si="1" ref="C8:J8">C9+C12+C16</f>
        <v>384878</v>
      </c>
      <c r="D8" s="11">
        <f t="shared" si="1"/>
        <v>370051</v>
      </c>
      <c r="E8" s="11">
        <f t="shared" si="1"/>
        <v>275643</v>
      </c>
      <c r="F8" s="11">
        <f t="shared" si="1"/>
        <v>347917</v>
      </c>
      <c r="G8" s="11">
        <f t="shared" si="1"/>
        <v>598099</v>
      </c>
      <c r="H8" s="11">
        <f t="shared" si="1"/>
        <v>300333</v>
      </c>
      <c r="I8" s="11">
        <f t="shared" si="1"/>
        <v>57261</v>
      </c>
      <c r="J8" s="11">
        <f t="shared" si="1"/>
        <v>154204</v>
      </c>
      <c r="K8" s="11">
        <f>SUM(B8:J8)</f>
        <v>2783843</v>
      </c>
    </row>
    <row r="9" spans="1:11" ht="17.25" customHeight="1">
      <c r="A9" s="15" t="s">
        <v>16</v>
      </c>
      <c r="B9" s="13">
        <f>+B10+B11</f>
        <v>38931</v>
      </c>
      <c r="C9" s="13">
        <f aca="true" t="shared" si="2" ref="C9:J9">+C10+C11</f>
        <v>55196</v>
      </c>
      <c r="D9" s="13">
        <f t="shared" si="2"/>
        <v>45332</v>
      </c>
      <c r="E9" s="13">
        <f t="shared" si="2"/>
        <v>36985</v>
      </c>
      <c r="F9" s="13">
        <f t="shared" si="2"/>
        <v>40257</v>
      </c>
      <c r="G9" s="13">
        <f t="shared" si="2"/>
        <v>55480</v>
      </c>
      <c r="H9" s="13">
        <f t="shared" si="2"/>
        <v>50623</v>
      </c>
      <c r="I9" s="13">
        <f t="shared" si="2"/>
        <v>9139</v>
      </c>
      <c r="J9" s="13">
        <f t="shared" si="2"/>
        <v>17510</v>
      </c>
      <c r="K9" s="11">
        <f>SUM(B9:J9)</f>
        <v>349453</v>
      </c>
    </row>
    <row r="10" spans="1:11" ht="17.25" customHeight="1">
      <c r="A10" s="29" t="s">
        <v>17</v>
      </c>
      <c r="B10" s="13">
        <v>38931</v>
      </c>
      <c r="C10" s="13">
        <v>55196</v>
      </c>
      <c r="D10" s="13">
        <v>45332</v>
      </c>
      <c r="E10" s="13">
        <v>36985</v>
      </c>
      <c r="F10" s="13">
        <v>40257</v>
      </c>
      <c r="G10" s="13">
        <v>55480</v>
      </c>
      <c r="H10" s="13">
        <v>50623</v>
      </c>
      <c r="I10" s="13">
        <v>9139</v>
      </c>
      <c r="J10" s="13">
        <v>17510</v>
      </c>
      <c r="K10" s="11">
        <f>SUM(B10:J10)</f>
        <v>349453</v>
      </c>
    </row>
    <row r="11" spans="1:11" ht="17.25" customHeight="1">
      <c r="A11" s="29" t="s">
        <v>18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28</v>
      </c>
      <c r="B12" s="17">
        <f aca="true" t="shared" si="3" ref="B12:J12">SUM(B13:B15)</f>
        <v>243511</v>
      </c>
      <c r="C12" s="17">
        <f t="shared" si="3"/>
        <v>312412</v>
      </c>
      <c r="D12" s="17">
        <f t="shared" si="3"/>
        <v>308414</v>
      </c>
      <c r="E12" s="17">
        <f t="shared" si="3"/>
        <v>226849</v>
      </c>
      <c r="F12" s="17">
        <f t="shared" si="3"/>
        <v>289103</v>
      </c>
      <c r="G12" s="17">
        <f t="shared" si="3"/>
        <v>509831</v>
      </c>
      <c r="H12" s="17">
        <f t="shared" si="3"/>
        <v>236868</v>
      </c>
      <c r="I12" s="17">
        <f t="shared" si="3"/>
        <v>45192</v>
      </c>
      <c r="J12" s="17">
        <f t="shared" si="3"/>
        <v>129794</v>
      </c>
      <c r="K12" s="11">
        <f aca="true" t="shared" si="4" ref="K12:K27">SUM(B12:J12)</f>
        <v>2301974</v>
      </c>
    </row>
    <row r="13" spans="1:13" ht="17.25" customHeight="1">
      <c r="A13" s="14" t="s">
        <v>19</v>
      </c>
      <c r="B13" s="13">
        <v>122390</v>
      </c>
      <c r="C13" s="13">
        <v>165619</v>
      </c>
      <c r="D13" s="13">
        <v>170081</v>
      </c>
      <c r="E13" s="13">
        <v>119346</v>
      </c>
      <c r="F13" s="13">
        <v>153066</v>
      </c>
      <c r="G13" s="13">
        <v>253217</v>
      </c>
      <c r="H13" s="13">
        <v>114321</v>
      </c>
      <c r="I13" s="13">
        <v>26039</v>
      </c>
      <c r="J13" s="13">
        <v>70896</v>
      </c>
      <c r="K13" s="11">
        <f t="shared" si="4"/>
        <v>1194975</v>
      </c>
      <c r="L13" s="50"/>
      <c r="M13" s="51"/>
    </row>
    <row r="14" spans="1:12" ht="17.25" customHeight="1">
      <c r="A14" s="14" t="s">
        <v>20</v>
      </c>
      <c r="B14" s="13">
        <v>111040</v>
      </c>
      <c r="C14" s="13">
        <v>132281</v>
      </c>
      <c r="D14" s="13">
        <v>127571</v>
      </c>
      <c r="E14" s="13">
        <v>97520</v>
      </c>
      <c r="F14" s="13">
        <v>125990</v>
      </c>
      <c r="G14" s="13">
        <v>240625</v>
      </c>
      <c r="H14" s="13">
        <v>107582</v>
      </c>
      <c r="I14" s="13">
        <v>16501</v>
      </c>
      <c r="J14" s="13">
        <v>55107</v>
      </c>
      <c r="K14" s="11">
        <f t="shared" si="4"/>
        <v>1014217</v>
      </c>
      <c r="L14" s="50"/>
    </row>
    <row r="15" spans="1:11" ht="17.25" customHeight="1">
      <c r="A15" s="14" t="s">
        <v>21</v>
      </c>
      <c r="B15" s="13">
        <v>10081</v>
      </c>
      <c r="C15" s="13">
        <v>14512</v>
      </c>
      <c r="D15" s="13">
        <v>10762</v>
      </c>
      <c r="E15" s="13">
        <v>9983</v>
      </c>
      <c r="F15" s="13">
        <v>10047</v>
      </c>
      <c r="G15" s="13">
        <v>15989</v>
      </c>
      <c r="H15" s="13">
        <v>14965</v>
      </c>
      <c r="I15" s="13">
        <v>2652</v>
      </c>
      <c r="J15" s="13">
        <v>3791</v>
      </c>
      <c r="K15" s="11">
        <f t="shared" si="4"/>
        <v>92782</v>
      </c>
    </row>
    <row r="16" spans="1:11" ht="17.25" customHeight="1">
      <c r="A16" s="15" t="s">
        <v>93</v>
      </c>
      <c r="B16" s="13">
        <f>B17+B18+B19</f>
        <v>13015</v>
      </c>
      <c r="C16" s="13">
        <f aca="true" t="shared" si="5" ref="C16:J16">C17+C18+C19</f>
        <v>17270</v>
      </c>
      <c r="D16" s="13">
        <f t="shared" si="5"/>
        <v>16305</v>
      </c>
      <c r="E16" s="13">
        <f t="shared" si="5"/>
        <v>11809</v>
      </c>
      <c r="F16" s="13">
        <f t="shared" si="5"/>
        <v>18557</v>
      </c>
      <c r="G16" s="13">
        <f t="shared" si="5"/>
        <v>32788</v>
      </c>
      <c r="H16" s="13">
        <f t="shared" si="5"/>
        <v>12842</v>
      </c>
      <c r="I16" s="13">
        <f t="shared" si="5"/>
        <v>2930</v>
      </c>
      <c r="J16" s="13">
        <f t="shared" si="5"/>
        <v>6900</v>
      </c>
      <c r="K16" s="11">
        <f t="shared" si="4"/>
        <v>132416</v>
      </c>
    </row>
    <row r="17" spans="1:11" ht="17.25" customHeight="1">
      <c r="A17" s="14" t="s">
        <v>94</v>
      </c>
      <c r="B17" s="13">
        <v>12935</v>
      </c>
      <c r="C17" s="13">
        <v>17184</v>
      </c>
      <c r="D17" s="13">
        <v>16249</v>
      </c>
      <c r="E17" s="13">
        <v>11735</v>
      </c>
      <c r="F17" s="13">
        <v>18455</v>
      </c>
      <c r="G17" s="13">
        <v>32614</v>
      </c>
      <c r="H17" s="13">
        <v>12767</v>
      </c>
      <c r="I17" s="13">
        <v>2914</v>
      </c>
      <c r="J17" s="13">
        <v>6861</v>
      </c>
      <c r="K17" s="11">
        <f t="shared" si="4"/>
        <v>131714</v>
      </c>
    </row>
    <row r="18" spans="1:11" ht="17.25" customHeight="1">
      <c r="A18" s="14" t="s">
        <v>95</v>
      </c>
      <c r="B18" s="13">
        <v>55</v>
      </c>
      <c r="C18" s="13">
        <v>63</v>
      </c>
      <c r="D18" s="13">
        <v>51</v>
      </c>
      <c r="E18" s="13">
        <v>55</v>
      </c>
      <c r="F18" s="13">
        <v>72</v>
      </c>
      <c r="G18" s="13">
        <v>146</v>
      </c>
      <c r="H18" s="13">
        <v>51</v>
      </c>
      <c r="I18" s="13">
        <v>13</v>
      </c>
      <c r="J18" s="13">
        <v>31</v>
      </c>
      <c r="K18" s="11">
        <f t="shared" si="4"/>
        <v>537</v>
      </c>
    </row>
    <row r="19" spans="1:11" ht="17.25" customHeight="1">
      <c r="A19" s="14" t="s">
        <v>96</v>
      </c>
      <c r="B19" s="13">
        <v>25</v>
      </c>
      <c r="C19" s="13">
        <v>23</v>
      </c>
      <c r="D19" s="13">
        <v>5</v>
      </c>
      <c r="E19" s="13">
        <v>19</v>
      </c>
      <c r="F19" s="13">
        <v>30</v>
      </c>
      <c r="G19" s="13">
        <v>28</v>
      </c>
      <c r="H19" s="13">
        <v>24</v>
      </c>
      <c r="I19" s="13">
        <v>3</v>
      </c>
      <c r="J19" s="13">
        <v>8</v>
      </c>
      <c r="K19" s="11">
        <f t="shared" si="4"/>
        <v>165</v>
      </c>
    </row>
    <row r="20" spans="1:11" ht="17.25" customHeight="1">
      <c r="A20" s="16" t="s">
        <v>22</v>
      </c>
      <c r="B20" s="11">
        <f>+B21+B22+B23</f>
        <v>174298</v>
      </c>
      <c r="C20" s="11">
        <f aca="true" t="shared" si="6" ref="C20:J20">+C21+C22+C23</f>
        <v>195201</v>
      </c>
      <c r="D20" s="11">
        <f t="shared" si="6"/>
        <v>222969</v>
      </c>
      <c r="E20" s="11">
        <f t="shared" si="6"/>
        <v>143099</v>
      </c>
      <c r="F20" s="11">
        <f t="shared" si="6"/>
        <v>224819</v>
      </c>
      <c r="G20" s="11">
        <f t="shared" si="6"/>
        <v>425025</v>
      </c>
      <c r="H20" s="11">
        <f t="shared" si="6"/>
        <v>146298</v>
      </c>
      <c r="I20" s="11">
        <f t="shared" si="6"/>
        <v>34968</v>
      </c>
      <c r="J20" s="11">
        <f t="shared" si="6"/>
        <v>88828</v>
      </c>
      <c r="K20" s="11">
        <f t="shared" si="4"/>
        <v>1655505</v>
      </c>
    </row>
    <row r="21" spans="1:12" ht="17.25" customHeight="1">
      <c r="A21" s="12" t="s">
        <v>23</v>
      </c>
      <c r="B21" s="13">
        <v>98464</v>
      </c>
      <c r="C21" s="13">
        <v>119492</v>
      </c>
      <c r="D21" s="13">
        <v>138999</v>
      </c>
      <c r="E21" s="13">
        <v>86113</v>
      </c>
      <c r="F21" s="13">
        <v>133551</v>
      </c>
      <c r="G21" s="13">
        <v>233521</v>
      </c>
      <c r="H21" s="13">
        <v>85544</v>
      </c>
      <c r="I21" s="13">
        <v>22501</v>
      </c>
      <c r="J21" s="13">
        <v>54265</v>
      </c>
      <c r="K21" s="11">
        <f t="shared" si="4"/>
        <v>972450</v>
      </c>
      <c r="L21" s="50"/>
    </row>
    <row r="22" spans="1:12" ht="17.25" customHeight="1">
      <c r="A22" s="12" t="s">
        <v>24</v>
      </c>
      <c r="B22" s="13">
        <v>71439</v>
      </c>
      <c r="C22" s="13">
        <v>70691</v>
      </c>
      <c r="D22" s="13">
        <v>79476</v>
      </c>
      <c r="E22" s="13">
        <v>53598</v>
      </c>
      <c r="F22" s="13">
        <v>86833</v>
      </c>
      <c r="G22" s="13">
        <v>183879</v>
      </c>
      <c r="H22" s="13">
        <v>55795</v>
      </c>
      <c r="I22" s="13">
        <v>11420</v>
      </c>
      <c r="J22" s="13">
        <v>33045</v>
      </c>
      <c r="K22" s="11">
        <f t="shared" si="4"/>
        <v>646176</v>
      </c>
      <c r="L22" s="50"/>
    </row>
    <row r="23" spans="1:11" ht="17.25" customHeight="1">
      <c r="A23" s="12" t="s">
        <v>25</v>
      </c>
      <c r="B23" s="13">
        <v>4395</v>
      </c>
      <c r="C23" s="13">
        <v>5018</v>
      </c>
      <c r="D23" s="13">
        <v>4494</v>
      </c>
      <c r="E23" s="13">
        <v>3388</v>
      </c>
      <c r="F23" s="13">
        <v>4435</v>
      </c>
      <c r="G23" s="13">
        <v>7625</v>
      </c>
      <c r="H23" s="13">
        <v>4959</v>
      </c>
      <c r="I23" s="13">
        <v>1047</v>
      </c>
      <c r="J23" s="13">
        <v>1518</v>
      </c>
      <c r="K23" s="11">
        <f t="shared" si="4"/>
        <v>36879</v>
      </c>
    </row>
    <row r="24" spans="1:11" ht="17.25" customHeight="1">
      <c r="A24" s="16" t="s">
        <v>26</v>
      </c>
      <c r="B24" s="13">
        <f>+B25+B26</f>
        <v>125990</v>
      </c>
      <c r="C24" s="13">
        <f aca="true" t="shared" si="7" ref="C24:J24">+C25+C26</f>
        <v>174414</v>
      </c>
      <c r="D24" s="13">
        <f t="shared" si="7"/>
        <v>188995</v>
      </c>
      <c r="E24" s="13">
        <f t="shared" si="7"/>
        <v>119959</v>
      </c>
      <c r="F24" s="13">
        <f t="shared" si="7"/>
        <v>143499</v>
      </c>
      <c r="G24" s="13">
        <f t="shared" si="7"/>
        <v>205596</v>
      </c>
      <c r="H24" s="13">
        <f t="shared" si="7"/>
        <v>100205</v>
      </c>
      <c r="I24" s="13">
        <f t="shared" si="7"/>
        <v>31645</v>
      </c>
      <c r="J24" s="13">
        <f t="shared" si="7"/>
        <v>83893</v>
      </c>
      <c r="K24" s="11">
        <f t="shared" si="4"/>
        <v>1174196</v>
      </c>
    </row>
    <row r="25" spans="1:12" ht="17.25" customHeight="1">
      <c r="A25" s="12" t="s">
        <v>115</v>
      </c>
      <c r="B25" s="13">
        <v>68707</v>
      </c>
      <c r="C25" s="13">
        <v>105028</v>
      </c>
      <c r="D25" s="13">
        <v>120068</v>
      </c>
      <c r="E25" s="13">
        <v>76211</v>
      </c>
      <c r="F25" s="13">
        <v>85618</v>
      </c>
      <c r="G25" s="13">
        <v>120839</v>
      </c>
      <c r="H25" s="13">
        <v>60630</v>
      </c>
      <c r="I25" s="13">
        <v>21612</v>
      </c>
      <c r="J25" s="13">
        <v>50975</v>
      </c>
      <c r="K25" s="11">
        <f t="shared" si="4"/>
        <v>709688</v>
      </c>
      <c r="L25" s="50"/>
    </row>
    <row r="26" spans="1:12" ht="17.25" customHeight="1">
      <c r="A26" s="12" t="s">
        <v>116</v>
      </c>
      <c r="B26" s="13">
        <v>57283</v>
      </c>
      <c r="C26" s="13">
        <v>69386</v>
      </c>
      <c r="D26" s="13">
        <v>68927</v>
      </c>
      <c r="E26" s="13">
        <v>43748</v>
      </c>
      <c r="F26" s="13">
        <v>57881</v>
      </c>
      <c r="G26" s="13">
        <v>84757</v>
      </c>
      <c r="H26" s="13">
        <v>39575</v>
      </c>
      <c r="I26" s="13">
        <v>10033</v>
      </c>
      <c r="J26" s="13">
        <v>32918</v>
      </c>
      <c r="K26" s="11">
        <f t="shared" si="4"/>
        <v>464508</v>
      </c>
      <c r="L26" s="50"/>
    </row>
    <row r="27" spans="1:11" ht="34.5" customHeight="1">
      <c r="A27" s="30" t="s">
        <v>29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7648</v>
      </c>
      <c r="I27" s="11">
        <v>0</v>
      </c>
      <c r="J27" s="11">
        <v>0</v>
      </c>
      <c r="K27" s="11">
        <f t="shared" si="4"/>
        <v>7648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30</v>
      </c>
      <c r="B29" s="57">
        <f>SUM(B30:B33)</f>
        <v>2.8553</v>
      </c>
      <c r="C29" s="57">
        <f aca="true" t="shared" si="8" ref="C29:J29">SUM(C30:C33)</f>
        <v>3.1949968699999998</v>
      </c>
      <c r="D29" s="57">
        <f t="shared" si="8"/>
        <v>3.5975</v>
      </c>
      <c r="E29" s="57">
        <f t="shared" si="8"/>
        <v>3.05921955</v>
      </c>
      <c r="F29" s="57">
        <f t="shared" si="8"/>
        <v>3.0275</v>
      </c>
      <c r="G29" s="57">
        <f t="shared" si="8"/>
        <v>2.5547000000000004</v>
      </c>
      <c r="H29" s="57">
        <f t="shared" si="8"/>
        <v>2.9293</v>
      </c>
      <c r="I29" s="57">
        <f t="shared" si="8"/>
        <v>4.8534</v>
      </c>
      <c r="J29" s="57">
        <f t="shared" si="8"/>
        <v>3.0858</v>
      </c>
      <c r="K29" s="19">
        <v>0</v>
      </c>
    </row>
    <row r="30" spans="1:11" ht="17.25" customHeight="1">
      <c r="A30" s="16" t="s">
        <v>31</v>
      </c>
      <c r="B30" s="32">
        <v>2.8601</v>
      </c>
      <c r="C30" s="32">
        <v>3.1928</v>
      </c>
      <c r="D30" s="32">
        <v>3.6025</v>
      </c>
      <c r="E30" s="32">
        <v>3.0638</v>
      </c>
      <c r="F30" s="32">
        <v>3.0322</v>
      </c>
      <c r="G30" s="32">
        <v>2.5586</v>
      </c>
      <c r="H30" s="32">
        <v>2.9339</v>
      </c>
      <c r="I30" s="32">
        <v>4.8534</v>
      </c>
      <c r="J30" s="32">
        <v>3.0858</v>
      </c>
      <c r="K30" s="19">
        <v>0</v>
      </c>
    </row>
    <row r="31" spans="1:11" ht="17.25" customHeight="1">
      <c r="A31" s="30" t="s">
        <v>32</v>
      </c>
      <c r="B31" s="31">
        <v>0</v>
      </c>
      <c r="C31" s="44">
        <v>0.00709687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58" t="s">
        <v>103</v>
      </c>
      <c r="B32" s="70">
        <v>-0.0048</v>
      </c>
      <c r="C32" s="70">
        <v>-0.0049</v>
      </c>
      <c r="D32" s="70">
        <v>-0.005</v>
      </c>
      <c r="E32" s="70">
        <v>-0.00458045</v>
      </c>
      <c r="F32" s="70">
        <v>-0.0047</v>
      </c>
      <c r="G32" s="70">
        <v>-0.0039</v>
      </c>
      <c r="H32" s="70">
        <v>-0.0046</v>
      </c>
      <c r="I32" s="31">
        <v>0</v>
      </c>
      <c r="J32" s="31">
        <v>0</v>
      </c>
      <c r="K32" s="59">
        <v>0</v>
      </c>
    </row>
    <row r="33" spans="1:11" ht="17.25" customHeight="1">
      <c r="A33" s="30" t="s">
        <v>33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76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13316.73</v>
      </c>
      <c r="I35" s="19">
        <v>0</v>
      </c>
      <c r="J35" s="19">
        <v>0</v>
      </c>
      <c r="K35" s="23">
        <f>SUM(B35:J35)</f>
        <v>13316.73</v>
      </c>
    </row>
    <row r="36" spans="1:11" ht="17.25" customHeight="1">
      <c r="A36" s="16" t="s">
        <v>34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55619.32</v>
      </c>
      <c r="I36" s="19">
        <v>0</v>
      </c>
      <c r="J36" s="19">
        <v>0</v>
      </c>
      <c r="K36" s="23">
        <f>SUM(B36:J36)</f>
        <v>55619.32</v>
      </c>
    </row>
    <row r="37" spans="1:11" ht="17.25" customHeight="1">
      <c r="A37" s="16" t="s">
        <v>35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36</v>
      </c>
      <c r="B39" s="23">
        <f>+B43+B40</f>
        <v>4091.68</v>
      </c>
      <c r="C39" s="23">
        <f aca="true" t="shared" si="9" ref="C39:J39">+C43+C40</f>
        <v>5773.72</v>
      </c>
      <c r="D39" s="23">
        <f t="shared" si="9"/>
        <v>6385.76</v>
      </c>
      <c r="E39" s="23">
        <f t="shared" si="9"/>
        <v>3445.4</v>
      </c>
      <c r="F39" s="23">
        <f t="shared" si="9"/>
        <v>5281.52</v>
      </c>
      <c r="G39" s="23">
        <f t="shared" si="9"/>
        <v>7430.08</v>
      </c>
      <c r="H39" s="23">
        <f t="shared" si="9"/>
        <v>3715.04</v>
      </c>
      <c r="I39" s="23">
        <f t="shared" si="9"/>
        <v>1065.72</v>
      </c>
      <c r="J39" s="23">
        <f t="shared" si="9"/>
        <v>2217.04</v>
      </c>
      <c r="K39" s="23">
        <f aca="true" t="shared" si="10" ref="K39:K44">SUM(B39:J39)</f>
        <v>39405.96000000001</v>
      </c>
    </row>
    <row r="40" spans="1:11" ht="17.25" customHeight="1">
      <c r="A40" s="16" t="s">
        <v>37</v>
      </c>
      <c r="B40" s="71">
        <v>0</v>
      </c>
      <c r="C40" s="71">
        <v>0</v>
      </c>
      <c r="D40" s="71">
        <v>0</v>
      </c>
      <c r="E40" s="71">
        <v>0</v>
      </c>
      <c r="F40" s="71">
        <v>0</v>
      </c>
      <c r="G40" s="71">
        <v>0</v>
      </c>
      <c r="H40" s="71">
        <v>0</v>
      </c>
      <c r="I40" s="71">
        <v>0</v>
      </c>
      <c r="J40" s="71">
        <v>0</v>
      </c>
      <c r="K40" s="71">
        <v>0</v>
      </c>
    </row>
    <row r="41" spans="1:11" ht="17.25" customHeight="1">
      <c r="A41" s="12" t="s">
        <v>38</v>
      </c>
      <c r="B41" s="71">
        <v>0</v>
      </c>
      <c r="C41" s="71">
        <v>0</v>
      </c>
      <c r="D41" s="71">
        <v>0</v>
      </c>
      <c r="E41" s="71">
        <v>0</v>
      </c>
      <c r="F41" s="71">
        <v>0</v>
      </c>
      <c r="G41" s="71">
        <v>0</v>
      </c>
      <c r="H41" s="71">
        <v>0</v>
      </c>
      <c r="I41" s="71">
        <v>0</v>
      </c>
      <c r="J41" s="71">
        <v>0</v>
      </c>
      <c r="K41" s="71">
        <v>0</v>
      </c>
    </row>
    <row r="42" spans="1:11" ht="17.25" customHeight="1">
      <c r="A42" s="12" t="s">
        <v>39</v>
      </c>
      <c r="B42" s="71">
        <v>0</v>
      </c>
      <c r="C42" s="71">
        <v>0</v>
      </c>
      <c r="D42" s="71">
        <v>0</v>
      </c>
      <c r="E42" s="71">
        <v>0</v>
      </c>
      <c r="F42" s="71">
        <v>0</v>
      </c>
      <c r="G42" s="71">
        <v>0</v>
      </c>
      <c r="H42" s="71">
        <v>0</v>
      </c>
      <c r="I42" s="71">
        <v>0</v>
      </c>
      <c r="J42" s="71">
        <v>0</v>
      </c>
      <c r="K42" s="71">
        <v>0</v>
      </c>
    </row>
    <row r="43" spans="1:11" ht="17.25" customHeight="1">
      <c r="A43" s="60" t="s">
        <v>102</v>
      </c>
      <c r="B43" s="61">
        <f>ROUND(B44*B45,2)</f>
        <v>4091.68</v>
      </c>
      <c r="C43" s="61">
        <f>ROUND(C44*C45,2)</f>
        <v>5773.72</v>
      </c>
      <c r="D43" s="61">
        <f aca="true" t="shared" si="11" ref="D43:J43">ROUND(D44*D45,2)</f>
        <v>6385.76</v>
      </c>
      <c r="E43" s="61">
        <f t="shared" si="11"/>
        <v>3445.4</v>
      </c>
      <c r="F43" s="61">
        <f t="shared" si="11"/>
        <v>5281.52</v>
      </c>
      <c r="G43" s="61">
        <f t="shared" si="11"/>
        <v>7430.08</v>
      </c>
      <c r="H43" s="61">
        <f t="shared" si="11"/>
        <v>3715.04</v>
      </c>
      <c r="I43" s="61">
        <f t="shared" si="11"/>
        <v>1065.72</v>
      </c>
      <c r="J43" s="61">
        <f t="shared" si="11"/>
        <v>2217.04</v>
      </c>
      <c r="K43" s="61">
        <f t="shared" si="10"/>
        <v>39405.96000000001</v>
      </c>
    </row>
    <row r="44" spans="1:11" ht="17.25" customHeight="1">
      <c r="A44" s="62" t="s">
        <v>40</v>
      </c>
      <c r="B44" s="63">
        <v>956</v>
      </c>
      <c r="C44" s="63">
        <v>1349</v>
      </c>
      <c r="D44" s="63">
        <v>1492</v>
      </c>
      <c r="E44" s="63">
        <v>805</v>
      </c>
      <c r="F44" s="63">
        <v>1234</v>
      </c>
      <c r="G44" s="63">
        <v>1736</v>
      </c>
      <c r="H44" s="63">
        <v>868</v>
      </c>
      <c r="I44" s="63">
        <v>249</v>
      </c>
      <c r="J44" s="63">
        <v>518</v>
      </c>
      <c r="K44" s="63">
        <f t="shared" si="10"/>
        <v>9207</v>
      </c>
    </row>
    <row r="45" spans="1:12" ht="17.25" customHeight="1">
      <c r="A45" s="62" t="s">
        <v>41</v>
      </c>
      <c r="B45" s="61">
        <v>4.28</v>
      </c>
      <c r="C45" s="61">
        <v>4.28</v>
      </c>
      <c r="D45" s="61">
        <v>4.28</v>
      </c>
      <c r="E45" s="61">
        <v>4.28</v>
      </c>
      <c r="F45" s="61">
        <v>4.28</v>
      </c>
      <c r="G45" s="61">
        <v>4.28</v>
      </c>
      <c r="H45" s="61">
        <v>4.28</v>
      </c>
      <c r="I45" s="61">
        <v>4.28</v>
      </c>
      <c r="J45" s="59">
        <v>4.28</v>
      </c>
      <c r="K45" s="61">
        <v>4.28</v>
      </c>
      <c r="L45" s="55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42</v>
      </c>
      <c r="B47" s="22">
        <f>+B48+B57</f>
        <v>1722790.7</v>
      </c>
      <c r="C47" s="22">
        <f aca="true" t="shared" si="12" ref="C47:H47">+C48+C57</f>
        <v>2441338.2100000004</v>
      </c>
      <c r="D47" s="22">
        <f t="shared" si="12"/>
        <v>2844942.9299999997</v>
      </c>
      <c r="E47" s="22">
        <f t="shared" si="12"/>
        <v>1674387.04</v>
      </c>
      <c r="F47" s="22">
        <f t="shared" si="12"/>
        <v>2196993.97</v>
      </c>
      <c r="G47" s="22">
        <f t="shared" si="12"/>
        <v>3176033.0000000005</v>
      </c>
      <c r="H47" s="22">
        <f t="shared" si="12"/>
        <v>1661625.1200000003</v>
      </c>
      <c r="I47" s="22">
        <f>+I48+I57</f>
        <v>602275.7899999999</v>
      </c>
      <c r="J47" s="22">
        <f>+J48+J57</f>
        <v>1024923.7400000001</v>
      </c>
      <c r="K47" s="22">
        <f>SUM(B47:J47)</f>
        <v>17345310.5</v>
      </c>
    </row>
    <row r="48" spans="1:11" ht="17.25" customHeight="1">
      <c r="A48" s="16" t="s">
        <v>108</v>
      </c>
      <c r="B48" s="23">
        <f>SUM(B49:B56)</f>
        <v>1705122.3699999999</v>
      </c>
      <c r="C48" s="23">
        <f aca="true" t="shared" si="13" ref="C48:J48">SUM(C49:C56)</f>
        <v>2416376.49</v>
      </c>
      <c r="D48" s="23">
        <f t="shared" si="13"/>
        <v>2819684.7199999997</v>
      </c>
      <c r="E48" s="23">
        <f t="shared" si="13"/>
        <v>1651450.03</v>
      </c>
      <c r="F48" s="23">
        <f t="shared" si="13"/>
        <v>2173682.99</v>
      </c>
      <c r="G48" s="23">
        <f t="shared" si="13"/>
        <v>3146441.0600000005</v>
      </c>
      <c r="H48" s="23">
        <f t="shared" si="13"/>
        <v>1641281.7500000002</v>
      </c>
      <c r="I48" s="23">
        <f t="shared" si="13"/>
        <v>602275.7899999999</v>
      </c>
      <c r="J48" s="23">
        <f t="shared" si="13"/>
        <v>1011042.2100000001</v>
      </c>
      <c r="K48" s="23">
        <f aca="true" t="shared" si="14" ref="K48:K57">SUM(B48:J48)</f>
        <v>17167357.41</v>
      </c>
    </row>
    <row r="49" spans="1:11" ht="17.25" customHeight="1">
      <c r="A49" s="34" t="s">
        <v>43</v>
      </c>
      <c r="B49" s="23">
        <f aca="true" t="shared" si="15" ref="B49:H49">ROUND(B30*B7,2)</f>
        <v>1703890.27</v>
      </c>
      <c r="C49" s="23">
        <f t="shared" si="15"/>
        <v>2408945.25</v>
      </c>
      <c r="D49" s="23">
        <f t="shared" si="15"/>
        <v>2817209.04</v>
      </c>
      <c r="E49" s="23">
        <f t="shared" si="15"/>
        <v>1650472.12</v>
      </c>
      <c r="F49" s="23">
        <f t="shared" si="15"/>
        <v>2171767.77</v>
      </c>
      <c r="G49" s="23">
        <f t="shared" si="15"/>
        <v>3143802.99</v>
      </c>
      <c r="H49" s="23">
        <f t="shared" si="15"/>
        <v>1626800.61</v>
      </c>
      <c r="I49" s="23">
        <f>ROUND(I30*I7,2)</f>
        <v>601210.07</v>
      </c>
      <c r="J49" s="23">
        <f>ROUND(J30*J7,2)</f>
        <v>1008825.17</v>
      </c>
      <c r="K49" s="23">
        <f t="shared" si="14"/>
        <v>17132923.29</v>
      </c>
    </row>
    <row r="50" spans="1:11" ht="17.25" customHeight="1">
      <c r="A50" s="34" t="s">
        <v>44</v>
      </c>
      <c r="B50" s="19">
        <v>0</v>
      </c>
      <c r="C50" s="23">
        <f>ROUND(C31*C7,2)</f>
        <v>5354.54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4"/>
        <v>5354.54</v>
      </c>
    </row>
    <row r="51" spans="1:11" ht="17.25" customHeight="1">
      <c r="A51" s="64" t="s">
        <v>104</v>
      </c>
      <c r="B51" s="65">
        <f aca="true" t="shared" si="16" ref="B51:H51">ROUND(B32*B7,2)</f>
        <v>-2859.58</v>
      </c>
      <c r="C51" s="65">
        <f t="shared" si="16"/>
        <v>-3697.02</v>
      </c>
      <c r="D51" s="65">
        <f t="shared" si="16"/>
        <v>-3910.08</v>
      </c>
      <c r="E51" s="65">
        <f t="shared" si="16"/>
        <v>-2467.49</v>
      </c>
      <c r="F51" s="65">
        <f t="shared" si="16"/>
        <v>-3366.3</v>
      </c>
      <c r="G51" s="65">
        <f t="shared" si="16"/>
        <v>-4792.01</v>
      </c>
      <c r="H51" s="65">
        <f t="shared" si="16"/>
        <v>-2550.63</v>
      </c>
      <c r="I51" s="19">
        <v>0</v>
      </c>
      <c r="J51" s="19">
        <v>0</v>
      </c>
      <c r="K51" s="65">
        <f>SUM(B51:J51)</f>
        <v>-23643.110000000004</v>
      </c>
    </row>
    <row r="52" spans="1:11" ht="17.25" customHeight="1">
      <c r="A52" s="34" t="s">
        <v>45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4"/>
        <v>0</v>
      </c>
    </row>
    <row r="53" spans="1:11" ht="17.25" customHeight="1">
      <c r="A53" s="12" t="s">
        <v>46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13316.73</v>
      </c>
      <c r="I53" s="31">
        <f>+I35</f>
        <v>0</v>
      </c>
      <c r="J53" s="31">
        <f>+J35</f>
        <v>0</v>
      </c>
      <c r="K53" s="23">
        <f t="shared" si="14"/>
        <v>13316.73</v>
      </c>
    </row>
    <row r="54" spans="1:11" ht="17.25" customHeight="1">
      <c r="A54" s="12" t="s">
        <v>47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</row>
    <row r="55" spans="1:11" ht="17.25" customHeight="1">
      <c r="A55" s="12" t="s">
        <v>48</v>
      </c>
      <c r="B55" s="36">
        <v>4091.68</v>
      </c>
      <c r="C55" s="36">
        <v>5773.72</v>
      </c>
      <c r="D55" s="36">
        <v>6385.76</v>
      </c>
      <c r="E55" s="19">
        <v>3445.4</v>
      </c>
      <c r="F55" s="36">
        <v>5281.52</v>
      </c>
      <c r="G55" s="36">
        <v>7430.08</v>
      </c>
      <c r="H55" s="36">
        <v>3715.04</v>
      </c>
      <c r="I55" s="36">
        <v>1065.72</v>
      </c>
      <c r="J55" s="36">
        <v>2217.04</v>
      </c>
      <c r="K55" s="23">
        <f t="shared" si="14"/>
        <v>39405.96000000001</v>
      </c>
    </row>
    <row r="56" spans="1:11" ht="17.25" customHeight="1">
      <c r="A56" s="12" t="s">
        <v>107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f t="shared" si="14"/>
        <v>0</v>
      </c>
    </row>
    <row r="57" spans="1:11" ht="17.25" customHeight="1">
      <c r="A57" s="16" t="s">
        <v>49</v>
      </c>
      <c r="B57" s="36">
        <v>17668.33</v>
      </c>
      <c r="C57" s="36">
        <v>24961.72</v>
      </c>
      <c r="D57" s="36">
        <v>25258.21</v>
      </c>
      <c r="E57" s="36">
        <v>22937.01</v>
      </c>
      <c r="F57" s="36">
        <v>23310.98</v>
      </c>
      <c r="G57" s="36">
        <v>29591.94</v>
      </c>
      <c r="H57" s="36">
        <v>20343.37</v>
      </c>
      <c r="I57" s="19">
        <v>0</v>
      </c>
      <c r="J57" s="36">
        <v>13881.53</v>
      </c>
      <c r="K57" s="36">
        <f t="shared" si="14"/>
        <v>177953.09</v>
      </c>
    </row>
    <row r="58" spans="1:11" ht="17.25" customHeight="1">
      <c r="A58" s="16"/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f>SUM(B58:J58)</f>
        <v>0</v>
      </c>
    </row>
    <row r="59" spans="1:11" ht="17.25" customHeight="1">
      <c r="A59" s="47"/>
      <c r="B59" s="56">
        <v>0</v>
      </c>
      <c r="C59" s="56">
        <v>0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f>SUM(B59:J59)</f>
        <v>0</v>
      </c>
    </row>
    <row r="60" spans="1:11" ht="17.25" customHeight="1">
      <c r="A60" s="16"/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/>
    </row>
    <row r="61" spans="1:11" ht="18.75" customHeight="1">
      <c r="A61" s="2" t="s">
        <v>50</v>
      </c>
      <c r="B61" s="35">
        <f aca="true" t="shared" si="17" ref="B61:J61">+B62+B69+B103+B104</f>
        <v>-376172.8</v>
      </c>
      <c r="C61" s="35">
        <f t="shared" si="17"/>
        <v>-255370.85</v>
      </c>
      <c r="D61" s="35">
        <f t="shared" si="17"/>
        <v>-279808.65</v>
      </c>
      <c r="E61" s="35">
        <f t="shared" si="17"/>
        <v>-425785.86</v>
      </c>
      <c r="F61" s="35">
        <f t="shared" si="17"/>
        <v>-474069.09</v>
      </c>
      <c r="G61" s="35">
        <f t="shared" si="17"/>
        <v>-461523.85</v>
      </c>
      <c r="H61" s="35">
        <f t="shared" si="17"/>
        <v>-219197.56</v>
      </c>
      <c r="I61" s="35">
        <f t="shared" si="17"/>
        <v>-105077.96</v>
      </c>
      <c r="J61" s="35">
        <f t="shared" si="17"/>
        <v>-82147.22</v>
      </c>
      <c r="K61" s="35">
        <f>SUM(B61:J61)</f>
        <v>-2679153.8400000003</v>
      </c>
    </row>
    <row r="62" spans="1:11" ht="18.75" customHeight="1">
      <c r="A62" s="16" t="s">
        <v>74</v>
      </c>
      <c r="B62" s="35">
        <f aca="true" t="shared" si="18" ref="B62:J62">B63+B64+B65+B66+B67+B68</f>
        <v>-358243.36</v>
      </c>
      <c r="C62" s="35">
        <f t="shared" si="18"/>
        <v>-229742.35</v>
      </c>
      <c r="D62" s="35">
        <f t="shared" si="18"/>
        <v>-255387.33000000002</v>
      </c>
      <c r="E62" s="35">
        <f t="shared" si="18"/>
        <v>-408493.64</v>
      </c>
      <c r="F62" s="35">
        <f t="shared" si="18"/>
        <v>-449258.77</v>
      </c>
      <c r="G62" s="35">
        <f t="shared" si="18"/>
        <v>-424400.23</v>
      </c>
      <c r="H62" s="35">
        <f t="shared" si="18"/>
        <v>-202492</v>
      </c>
      <c r="I62" s="35">
        <f t="shared" si="18"/>
        <v>-36556</v>
      </c>
      <c r="J62" s="35">
        <f t="shared" si="18"/>
        <v>-70040</v>
      </c>
      <c r="K62" s="35">
        <f aca="true" t="shared" si="19" ref="K62:K91">SUM(B62:J62)</f>
        <v>-2434613.68</v>
      </c>
    </row>
    <row r="63" spans="1:11" ht="18.75" customHeight="1">
      <c r="A63" s="12" t="s">
        <v>75</v>
      </c>
      <c r="B63" s="35">
        <f>-ROUND(B9*$D$3,2)</f>
        <v>-155724</v>
      </c>
      <c r="C63" s="35">
        <f aca="true" t="shared" si="20" ref="C63:J63">-ROUND(C9*$D$3,2)</f>
        <v>-220784</v>
      </c>
      <c r="D63" s="35">
        <f t="shared" si="20"/>
        <v>-181328</v>
      </c>
      <c r="E63" s="35">
        <f t="shared" si="20"/>
        <v>-147940</v>
      </c>
      <c r="F63" s="35">
        <f t="shared" si="20"/>
        <v>-161028</v>
      </c>
      <c r="G63" s="35">
        <f t="shared" si="20"/>
        <v>-221920</v>
      </c>
      <c r="H63" s="35">
        <f t="shared" si="20"/>
        <v>-202492</v>
      </c>
      <c r="I63" s="35">
        <f t="shared" si="20"/>
        <v>-36556</v>
      </c>
      <c r="J63" s="35">
        <f t="shared" si="20"/>
        <v>-70040</v>
      </c>
      <c r="K63" s="35">
        <f t="shared" si="19"/>
        <v>-1397812</v>
      </c>
    </row>
    <row r="64" spans="1:11" ht="18.75" customHeight="1">
      <c r="A64" s="12" t="s">
        <v>51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</row>
    <row r="65" spans="1:11" ht="18.75" customHeight="1">
      <c r="A65" s="12" t="s">
        <v>98</v>
      </c>
      <c r="B65" s="35">
        <v>-2588</v>
      </c>
      <c r="C65" s="35">
        <v>-164</v>
      </c>
      <c r="D65" s="35">
        <v>-600</v>
      </c>
      <c r="E65" s="35">
        <v>-932</v>
      </c>
      <c r="F65" s="35">
        <v>-1420</v>
      </c>
      <c r="G65" s="35">
        <v>-768</v>
      </c>
      <c r="H65" s="19">
        <v>0</v>
      </c>
      <c r="I65" s="19">
        <v>0</v>
      </c>
      <c r="J65" s="19">
        <v>0</v>
      </c>
      <c r="K65" s="35">
        <f t="shared" si="19"/>
        <v>-6472</v>
      </c>
    </row>
    <row r="66" spans="1:11" ht="18.75" customHeight="1">
      <c r="A66" s="12" t="s">
        <v>105</v>
      </c>
      <c r="B66" s="35">
        <v>-21392</v>
      </c>
      <c r="C66" s="35">
        <v>-2912</v>
      </c>
      <c r="D66" s="35">
        <v>-6976</v>
      </c>
      <c r="E66" s="35">
        <v>-11300</v>
      </c>
      <c r="F66" s="35">
        <v>-7748</v>
      </c>
      <c r="G66" s="35">
        <v>-6332</v>
      </c>
      <c r="H66" s="19">
        <v>0</v>
      </c>
      <c r="I66" s="19">
        <v>0</v>
      </c>
      <c r="J66" s="19">
        <v>0</v>
      </c>
      <c r="K66" s="35">
        <f t="shared" si="19"/>
        <v>-56660</v>
      </c>
    </row>
    <row r="67" spans="1:11" ht="18.75" customHeight="1">
      <c r="A67" s="12" t="s">
        <v>52</v>
      </c>
      <c r="B67" s="35">
        <v>-178539.36</v>
      </c>
      <c r="C67" s="35">
        <v>-5882.35</v>
      </c>
      <c r="D67" s="35">
        <v>-66483.33</v>
      </c>
      <c r="E67" s="35">
        <v>-248321.64</v>
      </c>
      <c r="F67" s="35">
        <v>-279062.77</v>
      </c>
      <c r="G67" s="35">
        <v>-195380.23</v>
      </c>
      <c r="H67" s="19">
        <v>0</v>
      </c>
      <c r="I67" s="19">
        <v>0</v>
      </c>
      <c r="J67" s="19">
        <v>0</v>
      </c>
      <c r="K67" s="35">
        <f t="shared" si="19"/>
        <v>-973669.6799999999</v>
      </c>
    </row>
    <row r="68" spans="1:11" ht="18.75" customHeight="1">
      <c r="A68" s="12" t="s">
        <v>53</v>
      </c>
      <c r="B68" s="19">
        <v>0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</row>
    <row r="69" spans="1:11" s="69" customFormat="1" ht="18.75" customHeight="1">
      <c r="A69" s="62" t="s">
        <v>79</v>
      </c>
      <c r="B69" s="65">
        <f>SUM(B70:B102)</f>
        <v>-17929.44</v>
      </c>
      <c r="C69" s="65">
        <f>SUM(C70:C102)</f>
        <v>-25628.5</v>
      </c>
      <c r="D69" s="65">
        <f>SUM(D70:D102)</f>
        <v>-24421.32</v>
      </c>
      <c r="E69" s="65">
        <f aca="true" t="shared" si="21" ref="E69:J69">SUM(E70:E102)</f>
        <v>-17292.22</v>
      </c>
      <c r="F69" s="65">
        <f t="shared" si="21"/>
        <v>-24810.32</v>
      </c>
      <c r="G69" s="65">
        <f t="shared" si="21"/>
        <v>-37123.62</v>
      </c>
      <c r="H69" s="65">
        <f t="shared" si="21"/>
        <v>-16705.56</v>
      </c>
      <c r="I69" s="65">
        <f t="shared" si="21"/>
        <v>-68521.96</v>
      </c>
      <c r="J69" s="65">
        <f t="shared" si="21"/>
        <v>-12107.22</v>
      </c>
      <c r="K69" s="65">
        <f t="shared" si="19"/>
        <v>-244540.16</v>
      </c>
    </row>
    <row r="70" spans="1:11" ht="18.75" customHeight="1">
      <c r="A70" s="12" t="s">
        <v>54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f t="shared" si="19"/>
        <v>0</v>
      </c>
    </row>
    <row r="71" spans="1:11" ht="18.75" customHeight="1">
      <c r="A71" s="12" t="s">
        <v>55</v>
      </c>
      <c r="B71" s="19">
        <v>0</v>
      </c>
      <c r="C71" s="35">
        <v>-52.39</v>
      </c>
      <c r="D71" s="35">
        <v>-6.4</v>
      </c>
      <c r="E71" s="19">
        <v>0</v>
      </c>
      <c r="F71" s="19">
        <v>0</v>
      </c>
      <c r="G71" s="35">
        <v>-6.4</v>
      </c>
      <c r="H71" s="19">
        <v>0</v>
      </c>
      <c r="I71" s="19">
        <v>0</v>
      </c>
      <c r="J71" s="19">
        <v>0</v>
      </c>
      <c r="K71" s="65">
        <f t="shared" si="19"/>
        <v>-65.19</v>
      </c>
    </row>
    <row r="72" spans="1:11" ht="18.75" customHeight="1">
      <c r="A72" s="12" t="s">
        <v>56</v>
      </c>
      <c r="B72" s="19">
        <v>0</v>
      </c>
      <c r="C72" s="19">
        <v>0</v>
      </c>
      <c r="D72" s="35">
        <v>-1182.14</v>
      </c>
      <c r="E72" s="19">
        <v>0</v>
      </c>
      <c r="F72" s="35">
        <v>-421.43</v>
      </c>
      <c r="G72" s="19">
        <v>0</v>
      </c>
      <c r="H72" s="19">
        <v>0</v>
      </c>
      <c r="I72" s="45">
        <v>-2649.18</v>
      </c>
      <c r="J72" s="19">
        <v>0</v>
      </c>
      <c r="K72" s="65">
        <f t="shared" si="19"/>
        <v>-4252.75</v>
      </c>
    </row>
    <row r="73" spans="1:11" ht="18.75" customHeight="1">
      <c r="A73" s="12" t="s">
        <v>57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35">
        <v>-60000</v>
      </c>
      <c r="J73" s="19">
        <v>0</v>
      </c>
      <c r="K73" s="65">
        <f t="shared" si="19"/>
        <v>-60000</v>
      </c>
    </row>
    <row r="74" spans="1:11" ht="18.75" customHeight="1">
      <c r="A74" s="34" t="s">
        <v>58</v>
      </c>
      <c r="B74" s="35">
        <v>-16929.44</v>
      </c>
      <c r="C74" s="35">
        <v>-24576.11</v>
      </c>
      <c r="D74" s="35">
        <v>-23232.78</v>
      </c>
      <c r="E74" s="35">
        <v>-16292.22</v>
      </c>
      <c r="F74" s="35">
        <v>-22388.89</v>
      </c>
      <c r="G74" s="35">
        <v>-34117.22</v>
      </c>
      <c r="H74" s="35">
        <v>-16705.56</v>
      </c>
      <c r="I74" s="35">
        <v>-5872.78</v>
      </c>
      <c r="J74" s="35">
        <v>-12107.22</v>
      </c>
      <c r="K74" s="65">
        <f t="shared" si="19"/>
        <v>-172222.22</v>
      </c>
    </row>
    <row r="75" spans="1:11" ht="18.75" customHeight="1">
      <c r="A75" s="12" t="s">
        <v>59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</row>
    <row r="76" spans="1:11" ht="18.75" customHeight="1">
      <c r="A76" s="12" t="s">
        <v>60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</row>
    <row r="77" spans="1:11" ht="18.75" customHeight="1">
      <c r="A77" s="12" t="s">
        <v>61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9"/>
        <v>0</v>
      </c>
    </row>
    <row r="78" spans="1:11" ht="18.75" customHeight="1">
      <c r="A78" s="12" t="s">
        <v>62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9"/>
        <v>0</v>
      </c>
    </row>
    <row r="79" spans="1:11" ht="18.75" customHeight="1">
      <c r="A79" s="12" t="s">
        <v>63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9"/>
        <v>0</v>
      </c>
    </row>
    <row r="80" spans="1:11" ht="18.75" customHeight="1">
      <c r="A80" s="12" t="s">
        <v>64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9"/>
        <v>0</v>
      </c>
    </row>
    <row r="81" spans="1:11" ht="18.75" customHeight="1">
      <c r="A81" s="12" t="s">
        <v>65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9"/>
        <v>0</v>
      </c>
    </row>
    <row r="82" spans="1:11" ht="18.75" customHeight="1">
      <c r="A82" s="12" t="s">
        <v>66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9"/>
        <v>0</v>
      </c>
    </row>
    <row r="83" spans="1:11" ht="18.75" customHeight="1">
      <c r="A83" s="12" t="s">
        <v>67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9"/>
        <v>0</v>
      </c>
    </row>
    <row r="84" spans="1:11" ht="18.75" customHeight="1">
      <c r="A84" s="12" t="s">
        <v>68</v>
      </c>
      <c r="B84" s="65">
        <v>-1000</v>
      </c>
      <c r="C84" s="65">
        <v>-1000</v>
      </c>
      <c r="D84" s="19">
        <v>0</v>
      </c>
      <c r="E84" s="65">
        <v>-1000</v>
      </c>
      <c r="F84" s="65">
        <v>-2000</v>
      </c>
      <c r="G84" s="65">
        <v>-3000</v>
      </c>
      <c r="H84" s="19">
        <v>0</v>
      </c>
      <c r="I84" s="19">
        <v>0</v>
      </c>
      <c r="J84" s="19">
        <v>0</v>
      </c>
      <c r="K84" s="65">
        <f t="shared" si="19"/>
        <v>-8000</v>
      </c>
    </row>
    <row r="85" spans="1:11" ht="18.75" customHeight="1">
      <c r="A85" s="12" t="s">
        <v>77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9"/>
        <v>0</v>
      </c>
    </row>
    <row r="86" spans="1:11" ht="18.75" customHeight="1">
      <c r="A86" s="12" t="s">
        <v>80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9"/>
        <v>0</v>
      </c>
    </row>
    <row r="87" spans="1:11" ht="18.75" customHeight="1">
      <c r="A87" s="12" t="s">
        <v>81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9"/>
        <v>0</v>
      </c>
    </row>
    <row r="88" spans="1:11" ht="18.75" customHeight="1">
      <c r="A88" s="12" t="s">
        <v>85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9"/>
        <v>0</v>
      </c>
    </row>
    <row r="89" spans="1:11" ht="18.75" customHeight="1">
      <c r="A89" s="12" t="s">
        <v>86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9"/>
        <v>0</v>
      </c>
    </row>
    <row r="90" spans="1:11" ht="18.75" customHeight="1">
      <c r="A90" s="12" t="s">
        <v>87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9"/>
        <v>0</v>
      </c>
    </row>
    <row r="91" spans="1:12" ht="18.75" customHeight="1">
      <c r="A91" s="12" t="s">
        <v>88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9"/>
        <v>0</v>
      </c>
      <c r="L91" s="54"/>
    </row>
    <row r="92" spans="1:12" ht="18.75" customHeight="1">
      <c r="A92" s="12" t="s">
        <v>106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53"/>
    </row>
    <row r="93" spans="1:12" ht="18.75" customHeight="1">
      <c r="A93" s="12" t="s">
        <v>92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53"/>
    </row>
    <row r="94" spans="1:12" ht="18.75" customHeight="1">
      <c r="A94" s="12" t="s">
        <v>109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53"/>
    </row>
    <row r="95" spans="1:12" ht="18.75" customHeight="1">
      <c r="A95" s="12" t="s">
        <v>110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53"/>
    </row>
    <row r="96" spans="1:12" ht="18.75" customHeight="1">
      <c r="A96" s="12" t="s">
        <v>111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v>0</v>
      </c>
      <c r="L96" s="53"/>
    </row>
    <row r="97" spans="1:12" s="69" customFormat="1" ht="18.75" customHeight="1">
      <c r="A97" s="62" t="s">
        <v>114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f>SUM(B97:J97)</f>
        <v>0</v>
      </c>
      <c r="L97" s="68"/>
    </row>
    <row r="98" spans="1:12" ht="18.75" customHeight="1">
      <c r="A98" s="62" t="s">
        <v>112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31">
        <f>ROUND(SUM(B98:J98),2)</f>
        <v>0</v>
      </c>
      <c r="L98" s="53"/>
    </row>
    <row r="99" spans="1:12" ht="18.75" customHeight="1">
      <c r="A99" s="62" t="s">
        <v>113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31">
        <f>ROUND(SUM(B99:J99),2)</f>
        <v>0</v>
      </c>
      <c r="L99" s="53"/>
    </row>
    <row r="100" spans="1:12" ht="18.75" customHeight="1">
      <c r="A100" s="73" t="s">
        <v>136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53"/>
    </row>
    <row r="101" spans="1:12" ht="18.75" customHeight="1">
      <c r="A101" s="73" t="s">
        <v>118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v>0</v>
      </c>
      <c r="L101" s="53"/>
    </row>
    <row r="102" spans="1:12" ht="18.75" customHeight="1">
      <c r="A102" s="12"/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53"/>
    </row>
    <row r="103" spans="1:12" ht="18.75" customHeight="1">
      <c r="A103" s="16" t="s">
        <v>119</v>
      </c>
      <c r="B103" s="19">
        <v>0</v>
      </c>
      <c r="C103" s="19">
        <v>0</v>
      </c>
      <c r="D103" s="19">
        <v>0</v>
      </c>
      <c r="E103" s="19">
        <v>0</v>
      </c>
      <c r="F103" s="19">
        <v>0</v>
      </c>
      <c r="G103" s="19">
        <v>0</v>
      </c>
      <c r="H103" s="19">
        <v>0</v>
      </c>
      <c r="I103" s="19">
        <v>0</v>
      </c>
      <c r="J103" s="19">
        <v>0</v>
      </c>
      <c r="K103" s="19">
        <v>0</v>
      </c>
      <c r="L103" s="53"/>
    </row>
    <row r="104" spans="1:12" ht="18.75" customHeight="1">
      <c r="A104" s="16" t="s">
        <v>101</v>
      </c>
      <c r="B104" s="19">
        <v>0</v>
      </c>
      <c r="C104" s="19">
        <v>0</v>
      </c>
      <c r="D104" s="19">
        <v>0</v>
      </c>
      <c r="E104" s="19">
        <v>0</v>
      </c>
      <c r="F104" s="19">
        <v>0</v>
      </c>
      <c r="G104" s="19">
        <v>0</v>
      </c>
      <c r="H104" s="19">
        <v>0</v>
      </c>
      <c r="I104" s="19">
        <v>0</v>
      </c>
      <c r="J104" s="19">
        <v>0</v>
      </c>
      <c r="K104" s="19">
        <v>0</v>
      </c>
      <c r="L104" s="54"/>
    </row>
    <row r="105" spans="1:12" ht="18.75" customHeight="1">
      <c r="A105" s="16"/>
      <c r="B105" s="20">
        <v>0</v>
      </c>
      <c r="C105" s="20">
        <v>0</v>
      </c>
      <c r="D105" s="20">
        <v>0</v>
      </c>
      <c r="E105" s="20">
        <v>0</v>
      </c>
      <c r="F105" s="20">
        <v>0</v>
      </c>
      <c r="G105" s="20">
        <v>0</v>
      </c>
      <c r="H105" s="20">
        <v>0</v>
      </c>
      <c r="I105" s="20">
        <v>0</v>
      </c>
      <c r="J105" s="20">
        <v>0</v>
      </c>
      <c r="K105" s="31">
        <f>SUM(B105:J105)</f>
        <v>0</v>
      </c>
      <c r="L105" s="52"/>
    </row>
    <row r="106" spans="1:12" ht="18.75" customHeight="1">
      <c r="A106" s="16" t="s">
        <v>83</v>
      </c>
      <c r="B106" s="24">
        <f aca="true" t="shared" si="22" ref="B106:H106">+B107+B108</f>
        <v>1346617.9</v>
      </c>
      <c r="C106" s="24">
        <f t="shared" si="22"/>
        <v>2185967.3600000003</v>
      </c>
      <c r="D106" s="24">
        <f t="shared" si="22"/>
        <v>2565134.28</v>
      </c>
      <c r="E106" s="24">
        <f t="shared" si="22"/>
        <v>1248601.1800000002</v>
      </c>
      <c r="F106" s="24">
        <f t="shared" si="22"/>
        <v>1722924.8800000001</v>
      </c>
      <c r="G106" s="24">
        <f t="shared" si="22"/>
        <v>2714509.1500000004</v>
      </c>
      <c r="H106" s="24">
        <f t="shared" si="22"/>
        <v>1442427.5600000003</v>
      </c>
      <c r="I106" s="24">
        <f>+I107+I108</f>
        <v>497197.8299999999</v>
      </c>
      <c r="J106" s="24">
        <f>+J107+J108</f>
        <v>942776.5200000001</v>
      </c>
      <c r="K106" s="46">
        <f>SUM(B106:J106)</f>
        <v>14666156.660000002</v>
      </c>
      <c r="L106" s="52"/>
    </row>
    <row r="107" spans="1:12" ht="18" customHeight="1">
      <c r="A107" s="16" t="s">
        <v>82</v>
      </c>
      <c r="B107" s="24">
        <f aca="true" t="shared" si="23" ref="B107:J107">+B48+B62+B69+B103</f>
        <v>1328949.5699999998</v>
      </c>
      <c r="C107" s="24">
        <f t="shared" si="23"/>
        <v>2161005.64</v>
      </c>
      <c r="D107" s="24">
        <f t="shared" si="23"/>
        <v>2539876.07</v>
      </c>
      <c r="E107" s="24">
        <f t="shared" si="23"/>
        <v>1225664.1700000002</v>
      </c>
      <c r="F107" s="24">
        <f t="shared" si="23"/>
        <v>1699613.9000000001</v>
      </c>
      <c r="G107" s="24">
        <f t="shared" si="23"/>
        <v>2684917.2100000004</v>
      </c>
      <c r="H107" s="24">
        <f t="shared" si="23"/>
        <v>1422084.1900000002</v>
      </c>
      <c r="I107" s="24">
        <f t="shared" si="23"/>
        <v>497197.8299999999</v>
      </c>
      <c r="J107" s="24">
        <f t="shared" si="23"/>
        <v>928894.9900000001</v>
      </c>
      <c r="K107" s="46">
        <f>SUM(B107:J107)</f>
        <v>14488203.57</v>
      </c>
      <c r="L107" s="52"/>
    </row>
    <row r="108" spans="1:11" ht="18.75" customHeight="1">
      <c r="A108" s="16" t="s">
        <v>99</v>
      </c>
      <c r="B108" s="24">
        <f aca="true" t="shared" si="24" ref="B108:J108">IF(+B57+B104+B109&lt;0,0,(B57+B104+B109))</f>
        <v>17668.33</v>
      </c>
      <c r="C108" s="24">
        <f t="shared" si="24"/>
        <v>24961.72</v>
      </c>
      <c r="D108" s="24">
        <f t="shared" si="24"/>
        <v>25258.21</v>
      </c>
      <c r="E108" s="24">
        <f t="shared" si="24"/>
        <v>22937.01</v>
      </c>
      <c r="F108" s="24">
        <f t="shared" si="24"/>
        <v>23310.98</v>
      </c>
      <c r="G108" s="24">
        <f t="shared" si="24"/>
        <v>29591.94</v>
      </c>
      <c r="H108" s="24">
        <f t="shared" si="24"/>
        <v>20343.37</v>
      </c>
      <c r="I108" s="19">
        <f t="shared" si="24"/>
        <v>0</v>
      </c>
      <c r="J108" s="24">
        <f t="shared" si="24"/>
        <v>13881.53</v>
      </c>
      <c r="K108" s="46">
        <f>SUM(B108:J108)</f>
        <v>177953.09</v>
      </c>
    </row>
    <row r="109" spans="1:13" ht="18.75" customHeight="1">
      <c r="A109" s="16" t="s">
        <v>84</v>
      </c>
      <c r="B109" s="19">
        <v>0</v>
      </c>
      <c r="C109" s="19">
        <v>0</v>
      </c>
      <c r="D109" s="19">
        <v>0</v>
      </c>
      <c r="E109" s="19">
        <v>0</v>
      </c>
      <c r="F109" s="19">
        <v>0</v>
      </c>
      <c r="G109" s="19">
        <v>0</v>
      </c>
      <c r="H109" s="19">
        <v>0</v>
      </c>
      <c r="I109" s="19">
        <v>0</v>
      </c>
      <c r="J109" s="19">
        <v>0</v>
      </c>
      <c r="K109" s="19">
        <f>SUM(B109:J109)</f>
        <v>0</v>
      </c>
      <c r="M109" s="55"/>
    </row>
    <row r="110" spans="1:11" ht="18.75" customHeight="1">
      <c r="A110" s="16" t="s">
        <v>100</v>
      </c>
      <c r="B110" s="19">
        <v>0</v>
      </c>
      <c r="C110" s="19">
        <v>0</v>
      </c>
      <c r="D110" s="19">
        <v>0</v>
      </c>
      <c r="E110" s="19">
        <v>0</v>
      </c>
      <c r="F110" s="19">
        <v>0</v>
      </c>
      <c r="G110" s="19">
        <v>0</v>
      </c>
      <c r="H110" s="19">
        <v>0</v>
      </c>
      <c r="I110" s="19">
        <v>0</v>
      </c>
      <c r="J110" s="19">
        <v>0</v>
      </c>
      <c r="K110" s="46"/>
    </row>
    <row r="111" spans="1:11" ht="18.75" customHeight="1">
      <c r="A111" s="2"/>
      <c r="B111" s="20">
        <v>0</v>
      </c>
      <c r="C111" s="20">
        <v>0</v>
      </c>
      <c r="D111" s="20">
        <v>0</v>
      </c>
      <c r="E111" s="20">
        <v>0</v>
      </c>
      <c r="F111" s="20">
        <v>0</v>
      </c>
      <c r="G111" s="20">
        <v>0</v>
      </c>
      <c r="H111" s="20">
        <v>0</v>
      </c>
      <c r="I111" s="20">
        <v>0</v>
      </c>
      <c r="J111" s="20">
        <v>0</v>
      </c>
      <c r="K111" s="20"/>
    </row>
    <row r="112" spans="1:11" ht="18.75" customHeight="1">
      <c r="A112" s="37"/>
      <c r="B112" s="37"/>
      <c r="C112" s="37"/>
      <c r="D112" s="37"/>
      <c r="E112" s="37"/>
      <c r="F112" s="37"/>
      <c r="G112" s="37"/>
      <c r="H112" s="37"/>
      <c r="I112" s="37"/>
      <c r="J112" s="37"/>
      <c r="K112" s="37"/>
    </row>
    <row r="113" spans="1:11" ht="18.75" customHeight="1">
      <c r="A113" s="8"/>
      <c r="B113" s="43">
        <v>0</v>
      </c>
      <c r="C113" s="43">
        <v>0</v>
      </c>
      <c r="D113" s="43">
        <v>0</v>
      </c>
      <c r="E113" s="43">
        <v>0</v>
      </c>
      <c r="F113" s="43">
        <v>0</v>
      </c>
      <c r="G113" s="43">
        <v>0</v>
      </c>
      <c r="H113" s="43">
        <v>0</v>
      </c>
      <c r="I113" s="43">
        <v>0</v>
      </c>
      <c r="J113" s="43">
        <v>0</v>
      </c>
      <c r="K113" s="43"/>
    </row>
    <row r="114" spans="1:12" ht="18.75" customHeight="1">
      <c r="A114" s="25" t="s">
        <v>69</v>
      </c>
      <c r="B114" s="18">
        <v>0</v>
      </c>
      <c r="C114" s="18">
        <v>0</v>
      </c>
      <c r="D114" s="18">
        <v>0</v>
      </c>
      <c r="E114" s="18">
        <v>0</v>
      </c>
      <c r="F114" s="18">
        <v>0</v>
      </c>
      <c r="G114" s="18">
        <v>0</v>
      </c>
      <c r="H114" s="18">
        <v>0</v>
      </c>
      <c r="I114" s="18">
        <v>0</v>
      </c>
      <c r="J114" s="18">
        <v>0</v>
      </c>
      <c r="K114" s="39">
        <f>SUM(K115:K134)</f>
        <v>14666156.689999998</v>
      </c>
      <c r="L114" s="52"/>
    </row>
    <row r="115" spans="1:11" ht="18.75" customHeight="1">
      <c r="A115" s="26" t="s">
        <v>70</v>
      </c>
      <c r="B115" s="27">
        <v>182455.36</v>
      </c>
      <c r="C115" s="38">
        <v>0</v>
      </c>
      <c r="D115" s="38">
        <v>0</v>
      </c>
      <c r="E115" s="38">
        <v>0</v>
      </c>
      <c r="F115" s="38">
        <v>0</v>
      </c>
      <c r="G115" s="38">
        <v>0</v>
      </c>
      <c r="H115" s="38">
        <v>0</v>
      </c>
      <c r="I115" s="38">
        <v>0</v>
      </c>
      <c r="J115" s="38">
        <v>0</v>
      </c>
      <c r="K115" s="39">
        <f>SUM(B115:J115)</f>
        <v>182455.36</v>
      </c>
    </row>
    <row r="116" spans="1:11" ht="18.75" customHeight="1">
      <c r="A116" s="26" t="s">
        <v>71</v>
      </c>
      <c r="B116" s="27">
        <v>1164162.54</v>
      </c>
      <c r="C116" s="38">
        <v>0</v>
      </c>
      <c r="D116" s="38">
        <v>0</v>
      </c>
      <c r="E116" s="38">
        <v>0</v>
      </c>
      <c r="F116" s="38">
        <v>0</v>
      </c>
      <c r="G116" s="38">
        <v>0</v>
      </c>
      <c r="H116" s="38">
        <v>0</v>
      </c>
      <c r="I116" s="38">
        <v>0</v>
      </c>
      <c r="J116" s="38">
        <v>0</v>
      </c>
      <c r="K116" s="39">
        <f aca="true" t="shared" si="25" ref="K116:K134">SUM(B116:J116)</f>
        <v>1164162.54</v>
      </c>
    </row>
    <row r="117" spans="1:11" ht="18.75" customHeight="1">
      <c r="A117" s="26" t="s">
        <v>72</v>
      </c>
      <c r="B117" s="38">
        <v>0</v>
      </c>
      <c r="C117" s="27">
        <f>+C106</f>
        <v>2185967.3600000003</v>
      </c>
      <c r="D117" s="38">
        <v>0</v>
      </c>
      <c r="E117" s="38">
        <v>0</v>
      </c>
      <c r="F117" s="38">
        <v>0</v>
      </c>
      <c r="G117" s="38">
        <v>0</v>
      </c>
      <c r="H117" s="38">
        <v>0</v>
      </c>
      <c r="I117" s="38">
        <v>0</v>
      </c>
      <c r="J117" s="38">
        <v>0</v>
      </c>
      <c r="K117" s="39">
        <f t="shared" si="25"/>
        <v>2185967.3600000003</v>
      </c>
    </row>
    <row r="118" spans="1:11" ht="18.75" customHeight="1">
      <c r="A118" s="26" t="s">
        <v>73</v>
      </c>
      <c r="B118" s="38">
        <v>0</v>
      </c>
      <c r="C118" s="38">
        <v>0</v>
      </c>
      <c r="D118" s="27">
        <v>2387342.52</v>
      </c>
      <c r="E118" s="38">
        <v>0</v>
      </c>
      <c r="F118" s="38">
        <v>0</v>
      </c>
      <c r="G118" s="38">
        <v>0</v>
      </c>
      <c r="H118" s="38">
        <v>0</v>
      </c>
      <c r="I118" s="38">
        <v>0</v>
      </c>
      <c r="J118" s="38">
        <v>0</v>
      </c>
      <c r="K118" s="39">
        <f t="shared" si="25"/>
        <v>2387342.52</v>
      </c>
    </row>
    <row r="119" spans="1:11" ht="18.75" customHeight="1">
      <c r="A119" s="26" t="s">
        <v>120</v>
      </c>
      <c r="B119" s="38">
        <v>0</v>
      </c>
      <c r="C119" s="38">
        <v>0</v>
      </c>
      <c r="D119" s="27">
        <v>177791.77</v>
      </c>
      <c r="E119" s="38">
        <v>0</v>
      </c>
      <c r="F119" s="38">
        <v>0</v>
      </c>
      <c r="G119" s="38">
        <v>0</v>
      </c>
      <c r="H119" s="38">
        <v>0</v>
      </c>
      <c r="I119" s="38">
        <v>0</v>
      </c>
      <c r="J119" s="38">
        <v>0</v>
      </c>
      <c r="K119" s="39">
        <f t="shared" si="25"/>
        <v>177791.77</v>
      </c>
    </row>
    <row r="120" spans="1:11" ht="18.75" customHeight="1">
      <c r="A120" s="26" t="s">
        <v>121</v>
      </c>
      <c r="B120" s="38">
        <v>0</v>
      </c>
      <c r="C120" s="38">
        <v>0</v>
      </c>
      <c r="D120" s="38">
        <v>0</v>
      </c>
      <c r="E120" s="27">
        <v>1236115.18</v>
      </c>
      <c r="F120" s="38">
        <v>0</v>
      </c>
      <c r="G120" s="38">
        <v>0</v>
      </c>
      <c r="H120" s="38">
        <v>0</v>
      </c>
      <c r="I120" s="38">
        <v>0</v>
      </c>
      <c r="J120" s="38">
        <v>0</v>
      </c>
      <c r="K120" s="39">
        <f t="shared" si="25"/>
        <v>1236115.18</v>
      </c>
    </row>
    <row r="121" spans="1:11" ht="18.75" customHeight="1">
      <c r="A121" s="26" t="s">
        <v>122</v>
      </c>
      <c r="B121" s="38">
        <v>0</v>
      </c>
      <c r="C121" s="38">
        <v>0</v>
      </c>
      <c r="D121" s="38">
        <v>0</v>
      </c>
      <c r="E121" s="27">
        <v>12486.01</v>
      </c>
      <c r="F121" s="38">
        <v>0</v>
      </c>
      <c r="G121" s="38">
        <v>0</v>
      </c>
      <c r="H121" s="38">
        <v>0</v>
      </c>
      <c r="I121" s="38">
        <v>0</v>
      </c>
      <c r="J121" s="38">
        <v>0</v>
      </c>
      <c r="K121" s="39">
        <f t="shared" si="25"/>
        <v>12486.01</v>
      </c>
    </row>
    <row r="122" spans="1:11" ht="18.75" customHeight="1">
      <c r="A122" s="26" t="s">
        <v>123</v>
      </c>
      <c r="B122" s="38">
        <v>0</v>
      </c>
      <c r="C122" s="38">
        <v>0</v>
      </c>
      <c r="D122" s="38">
        <v>0</v>
      </c>
      <c r="E122" s="38">
        <v>0</v>
      </c>
      <c r="F122" s="27">
        <v>376233.63</v>
      </c>
      <c r="G122" s="38">
        <v>0</v>
      </c>
      <c r="H122" s="38">
        <v>0</v>
      </c>
      <c r="I122" s="38">
        <v>0</v>
      </c>
      <c r="J122" s="38">
        <v>0</v>
      </c>
      <c r="K122" s="39">
        <f t="shared" si="25"/>
        <v>376233.63</v>
      </c>
    </row>
    <row r="123" spans="1:11" ht="18.75" customHeight="1">
      <c r="A123" s="26" t="s">
        <v>124</v>
      </c>
      <c r="B123" s="38">
        <v>0</v>
      </c>
      <c r="C123" s="38">
        <v>0</v>
      </c>
      <c r="D123" s="38">
        <v>0</v>
      </c>
      <c r="E123" s="38">
        <v>0</v>
      </c>
      <c r="F123" s="27">
        <v>692268.67</v>
      </c>
      <c r="G123" s="38">
        <v>0</v>
      </c>
      <c r="H123" s="38">
        <v>0</v>
      </c>
      <c r="I123" s="38">
        <v>0</v>
      </c>
      <c r="J123" s="38">
        <v>0</v>
      </c>
      <c r="K123" s="39">
        <f t="shared" si="25"/>
        <v>692268.67</v>
      </c>
    </row>
    <row r="124" spans="1:11" ht="18.75" customHeight="1">
      <c r="A124" s="26" t="s">
        <v>125</v>
      </c>
      <c r="B124" s="38">
        <v>0</v>
      </c>
      <c r="C124" s="38">
        <v>0</v>
      </c>
      <c r="D124" s="38">
        <v>0</v>
      </c>
      <c r="E124" s="38">
        <v>0</v>
      </c>
      <c r="F124" s="27">
        <v>75024.19</v>
      </c>
      <c r="G124" s="38">
        <v>0</v>
      </c>
      <c r="H124" s="38">
        <v>0</v>
      </c>
      <c r="I124" s="38">
        <v>0</v>
      </c>
      <c r="J124" s="38">
        <v>0</v>
      </c>
      <c r="K124" s="39">
        <f t="shared" si="25"/>
        <v>75024.19</v>
      </c>
    </row>
    <row r="125" spans="1:11" ht="18.75" customHeight="1">
      <c r="A125" s="26" t="s">
        <v>126</v>
      </c>
      <c r="B125" s="66">
        <v>0</v>
      </c>
      <c r="C125" s="66">
        <v>0</v>
      </c>
      <c r="D125" s="66">
        <v>0</v>
      </c>
      <c r="E125" s="66">
        <v>0</v>
      </c>
      <c r="F125" s="67">
        <v>579398.38</v>
      </c>
      <c r="G125" s="66">
        <v>0</v>
      </c>
      <c r="H125" s="66">
        <v>0</v>
      </c>
      <c r="I125" s="66">
        <v>0</v>
      </c>
      <c r="J125" s="66">
        <v>0</v>
      </c>
      <c r="K125" s="67">
        <f t="shared" si="25"/>
        <v>579398.38</v>
      </c>
    </row>
    <row r="126" spans="1:11" ht="18.75" customHeight="1">
      <c r="A126" s="26" t="s">
        <v>127</v>
      </c>
      <c r="B126" s="38">
        <v>0</v>
      </c>
      <c r="C126" s="38">
        <v>0</v>
      </c>
      <c r="D126" s="38">
        <v>0</v>
      </c>
      <c r="E126" s="38">
        <v>0</v>
      </c>
      <c r="F126" s="38">
        <v>0</v>
      </c>
      <c r="G126" s="27">
        <v>801417.11</v>
      </c>
      <c r="H126" s="38">
        <v>0</v>
      </c>
      <c r="I126" s="38">
        <v>0</v>
      </c>
      <c r="J126" s="38">
        <v>0</v>
      </c>
      <c r="K126" s="39">
        <f t="shared" si="25"/>
        <v>801417.11</v>
      </c>
    </row>
    <row r="127" spans="1:11" ht="18.75" customHeight="1">
      <c r="A127" s="26" t="s">
        <v>128</v>
      </c>
      <c r="B127" s="38">
        <v>0</v>
      </c>
      <c r="C127" s="38">
        <v>0</v>
      </c>
      <c r="D127" s="38">
        <v>0</v>
      </c>
      <c r="E127" s="38">
        <v>0</v>
      </c>
      <c r="F127" s="38">
        <v>0</v>
      </c>
      <c r="G127" s="27">
        <v>64106.66</v>
      </c>
      <c r="H127" s="38">
        <v>0</v>
      </c>
      <c r="I127" s="38">
        <v>0</v>
      </c>
      <c r="J127" s="38">
        <v>0</v>
      </c>
      <c r="K127" s="39">
        <f t="shared" si="25"/>
        <v>64106.66</v>
      </c>
    </row>
    <row r="128" spans="1:11" ht="18.75" customHeight="1">
      <c r="A128" s="26" t="s">
        <v>129</v>
      </c>
      <c r="B128" s="38">
        <v>0</v>
      </c>
      <c r="C128" s="38">
        <v>0</v>
      </c>
      <c r="D128" s="38">
        <v>0</v>
      </c>
      <c r="E128" s="38">
        <v>0</v>
      </c>
      <c r="F128" s="38">
        <v>0</v>
      </c>
      <c r="G128" s="27">
        <v>380654.7</v>
      </c>
      <c r="H128" s="38">
        <v>0</v>
      </c>
      <c r="I128" s="38">
        <v>0</v>
      </c>
      <c r="J128" s="38">
        <v>0</v>
      </c>
      <c r="K128" s="39">
        <f t="shared" si="25"/>
        <v>380654.7</v>
      </c>
    </row>
    <row r="129" spans="1:11" ht="18.75" customHeight="1">
      <c r="A129" s="26" t="s">
        <v>130</v>
      </c>
      <c r="B129" s="38">
        <v>0</v>
      </c>
      <c r="C129" s="38">
        <v>0</v>
      </c>
      <c r="D129" s="38">
        <v>0</v>
      </c>
      <c r="E129" s="38">
        <v>0</v>
      </c>
      <c r="F129" s="38">
        <v>0</v>
      </c>
      <c r="G129" s="27">
        <v>387648.94</v>
      </c>
      <c r="H129" s="38">
        <v>0</v>
      </c>
      <c r="I129" s="38">
        <v>0</v>
      </c>
      <c r="J129" s="38">
        <v>0</v>
      </c>
      <c r="K129" s="39">
        <f t="shared" si="25"/>
        <v>387648.94</v>
      </c>
    </row>
    <row r="130" spans="1:11" ht="18.75" customHeight="1">
      <c r="A130" s="26" t="s">
        <v>131</v>
      </c>
      <c r="B130" s="38">
        <v>0</v>
      </c>
      <c r="C130" s="38">
        <v>0</v>
      </c>
      <c r="D130" s="38">
        <v>0</v>
      </c>
      <c r="E130" s="38">
        <v>0</v>
      </c>
      <c r="F130" s="38">
        <v>0</v>
      </c>
      <c r="G130" s="27">
        <v>1080681.76</v>
      </c>
      <c r="H130" s="38">
        <v>0</v>
      </c>
      <c r="I130" s="38">
        <v>0</v>
      </c>
      <c r="J130" s="38">
        <v>0</v>
      </c>
      <c r="K130" s="39">
        <f t="shared" si="25"/>
        <v>1080681.76</v>
      </c>
    </row>
    <row r="131" spans="1:11" ht="18.75" customHeight="1">
      <c r="A131" s="26" t="s">
        <v>132</v>
      </c>
      <c r="B131" s="38">
        <v>0</v>
      </c>
      <c r="C131" s="38">
        <v>0</v>
      </c>
      <c r="D131" s="38">
        <v>0</v>
      </c>
      <c r="E131" s="38">
        <v>0</v>
      </c>
      <c r="F131" s="38">
        <v>0</v>
      </c>
      <c r="G131" s="38">
        <v>0</v>
      </c>
      <c r="H131" s="27">
        <v>534994.55</v>
      </c>
      <c r="I131" s="38">
        <v>0</v>
      </c>
      <c r="J131" s="38">
        <v>0</v>
      </c>
      <c r="K131" s="39">
        <f t="shared" si="25"/>
        <v>534994.55</v>
      </c>
    </row>
    <row r="132" spans="1:11" ht="18.75" customHeight="1">
      <c r="A132" s="26" t="s">
        <v>133</v>
      </c>
      <c r="B132" s="38">
        <v>0</v>
      </c>
      <c r="C132" s="38">
        <v>0</v>
      </c>
      <c r="D132" s="38">
        <v>0</v>
      </c>
      <c r="E132" s="38">
        <v>0</v>
      </c>
      <c r="F132" s="38">
        <v>0</v>
      </c>
      <c r="G132" s="38">
        <v>0</v>
      </c>
      <c r="H132" s="27">
        <v>907433.02</v>
      </c>
      <c r="I132" s="38">
        <v>0</v>
      </c>
      <c r="J132" s="38">
        <v>0</v>
      </c>
      <c r="K132" s="39">
        <f t="shared" si="25"/>
        <v>907433.02</v>
      </c>
    </row>
    <row r="133" spans="1:11" ht="18.75" customHeight="1">
      <c r="A133" s="26" t="s">
        <v>134</v>
      </c>
      <c r="B133" s="38">
        <v>0</v>
      </c>
      <c r="C133" s="38">
        <v>0</v>
      </c>
      <c r="D133" s="38">
        <v>0</v>
      </c>
      <c r="E133" s="38">
        <v>0</v>
      </c>
      <c r="F133" s="38">
        <v>0</v>
      </c>
      <c r="G133" s="38">
        <v>0</v>
      </c>
      <c r="H133" s="38">
        <v>0</v>
      </c>
      <c r="I133" s="27">
        <v>497197.83</v>
      </c>
      <c r="J133" s="38"/>
      <c r="K133" s="39">
        <f t="shared" si="25"/>
        <v>497197.83</v>
      </c>
    </row>
    <row r="134" spans="1:11" ht="18.75" customHeight="1">
      <c r="A134" s="74" t="s">
        <v>135</v>
      </c>
      <c r="B134" s="40">
        <v>0</v>
      </c>
      <c r="C134" s="40">
        <v>0</v>
      </c>
      <c r="D134" s="40">
        <v>0</v>
      </c>
      <c r="E134" s="40">
        <v>0</v>
      </c>
      <c r="F134" s="40">
        <v>0</v>
      </c>
      <c r="G134" s="40">
        <v>0</v>
      </c>
      <c r="H134" s="40">
        <v>0</v>
      </c>
      <c r="I134" s="40"/>
      <c r="J134" s="41">
        <v>942776.51</v>
      </c>
      <c r="K134" s="42">
        <f t="shared" si="25"/>
        <v>942776.51</v>
      </c>
    </row>
    <row r="135" spans="1:11" ht="18.75" customHeight="1">
      <c r="A135" s="72"/>
      <c r="B135" s="48">
        <v>0</v>
      </c>
      <c r="C135" s="48">
        <v>0</v>
      </c>
      <c r="D135" s="48">
        <v>0</v>
      </c>
      <c r="E135" s="48">
        <v>0</v>
      </c>
      <c r="F135" s="48">
        <v>0</v>
      </c>
      <c r="G135" s="48">
        <v>0</v>
      </c>
      <c r="H135" s="48">
        <v>0</v>
      </c>
      <c r="I135" s="48">
        <v>0</v>
      </c>
      <c r="J135" s="48">
        <f>J106-J134</f>
        <v>0.010000000125728548</v>
      </c>
      <c r="K135" s="49"/>
    </row>
    <row r="136" ht="18" customHeight="1">
      <c r="A136" s="72"/>
    </row>
    <row r="137" ht="18" customHeight="1">
      <c r="A137" s="72"/>
    </row>
    <row r="138" ht="18" customHeight="1">
      <c r="A138" s="72"/>
    </row>
    <row r="139" ht="18" customHeight="1"/>
    <row r="140" ht="18" customHeight="1"/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1" fitToWidth="1" horizontalDpi="600" verticalDpi="600" orientation="portrait" paperSize="9" scale="31" r:id="rId1"/>
  <rowBreaks count="1" manualBreakCount="1">
    <brk id="5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2015-08-25T13:36:28Z</cp:lastPrinted>
  <dcterms:created xsi:type="dcterms:W3CDTF">2012-11-28T17:54:39Z</dcterms:created>
  <dcterms:modified xsi:type="dcterms:W3CDTF">2018-03-05T18:36:48Z</dcterms:modified>
  <cp:category/>
  <cp:version/>
  <cp:contentType/>
  <cp:contentStatus/>
</cp:coreProperties>
</file>