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CONCESSÃO'!$A$1:$L$139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<sst xmlns="http://schemas.openxmlformats.org/spreadsheetml/2006/main" count="145" uniqueCount="145">
  <si>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</si>
  <si>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</si>
  <si>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</si>
  <si>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</si>
  <si>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</si>
  <si>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</si>
  <si>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</si>
  <si>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</si>
  <si>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</si>
  <si>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</si>
  <si>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</si>
  <si>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</si>
  <si>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</si>
  <si>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</si>
  <si>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</si>
  <si>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</si>
  <si>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</si>
  <si>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</si>
  <si>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</si>
  <si>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</si>
  <si>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</si>
  <si>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</si>
  <si>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</si>
  <si>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</si>
  <si>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</si>
  <si>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</si>
  <si>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</si>
  <si>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</si>
  <si>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</si>
  <si>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</si>
  <si>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</si>
  <si>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</si>
  <si>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</si>
  <si>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</si>
  <si>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</si>
  <si>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</si>
  <si>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</si>
  <si>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</si>
  <si>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</si>
  <si>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</si>
  <si>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</si>
  <si>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</si>
  <si>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</si>
  <si>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</si>
  <si>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</si>
  <si>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</si>
  <si>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</si>
  <si>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</si>
  <si>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</si>
  <si>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</si>
  <si>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</si>
  <si>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</si>
  <si>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</si>
  <si>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</si>
  <si>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</si>
  <si>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</si>
  <si>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</si>
  <si>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</si>
  <si>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</si>
  <si>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</si>
  <si>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</si>
  <si>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</si>
  <si>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</si>
  <si>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</si>
  <si>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</si>
  <si>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</si>
  <si>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</si>
  <si>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</si>
  <si>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</si>
  <si>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</si>
  <si>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</si>
  <si>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</si>
  <si>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</si>
  <si>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</si>
  <si>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</si>
  <si>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</si>
  <si>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</si>
  <si>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</si>
  <si>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</si>
  <si>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</si>
  <si>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</si>
  <si>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</si>
  <si>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</si>
  <si>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</si>
  <si>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</si>
  <si>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</si>
  <si>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</si>
  <si>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</si>
  <si>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</si>
  <si>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</si>
  <si>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</si>
  <si>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</si>
  <si>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</si>
  <si>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</si>
  <si>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</si>
  <si>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</si>
  <si>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</si>
  <si>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</si>
  <si>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</si>
  <si>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</si>
  <si>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</si>
  <si>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</si>
  <si>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</si>
  <si>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</si>
  <si>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</si>
  <si>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</si>
  <si>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</si>
  <si>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</si>
  <si>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</si>
  <si>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</si>
  <si>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</si>
  <si>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</si>
  <si>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</si>
  <si>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</si>
  <si>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</si>
  <si>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</si>
  <si>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</si>
  <si>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</si>
  <si>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</si>
  <si>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</si>
  <si>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</si>
  <si>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</si>
  <si>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</si>
  <si>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</si>
  <si>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</si>
  <si>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</si>
  <si>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</si>
  <si>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</si>
  <si>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</si>
  <si>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</si>
  <si>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</si>
  <si>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</si>
  <si>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</si>
  <si>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</si>
  <si>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</si>
  <si>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</si>
  <si>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</si>
  <si>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</si>
  <si>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</si>
  <si>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</si>
  <si>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</si>
  <si>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</si>
  <si>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>OPERAÇÃO 01/08/18 - VENCIMENTO 08/08/18</t>
  </si>
  <si>
    <t>6.3. Revisão de Remuneração pelo Transporte Coletivo ¹</t>
  </si>
  <si>
    <t>¹ Remuneração das linhas da USP de junho/18.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</si>
</sst>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89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4" t="s">
        <v>88</v>
      </c>
      <c r="J5" s="84" t="s">
        <v>87</v>
      </c>
      <c r="K5" s="84" t="s">
        <v>138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539839</v>
      </c>
      <c r="C7" s="9">
        <f t="shared" si="0"/>
        <v>719527</v>
      </c>
      <c r="D7" s="9">
        <f t="shared" si="0"/>
        <v>705915</v>
      </c>
      <c r="E7" s="9">
        <f t="shared" si="0"/>
        <v>478934</v>
      </c>
      <c r="F7" s="9">
        <f t="shared" si="0"/>
        <v>429691</v>
      </c>
      <c r="G7" s="9">
        <f t="shared" si="0"/>
        <v>1138792</v>
      </c>
      <c r="H7" s="9">
        <f t="shared" si="0"/>
        <v>501391</v>
      </c>
      <c r="I7" s="9">
        <f t="shared" si="0"/>
        <v>111071</v>
      </c>
      <c r="J7" s="9">
        <f t="shared" si="0"/>
        <v>295787</v>
      </c>
      <c r="K7" s="9">
        <f t="shared" si="0"/>
        <v>242152</v>
      </c>
      <c r="L7" s="9">
        <f t="shared" si="0"/>
        <v>5163099</v>
      </c>
      <c r="M7" s="49"/>
    </row>
    <row r="8" spans="1:12" ht="17.25" customHeight="1">
      <c r="A8" s="10" t="s">
        <v>95</v>
      </c>
      <c r="B8" s="11">
        <f>B9+B12+B16</f>
        <v>272708</v>
      </c>
      <c r="C8" s="11">
        <f aca="true" t="shared" si="1" ref="C8:K8">C9+C12+C16</f>
        <v>374472</v>
      </c>
      <c r="D8" s="11">
        <f t="shared" si="1"/>
        <v>338834</v>
      </c>
      <c r="E8" s="11">
        <f t="shared" si="1"/>
        <v>250228</v>
      </c>
      <c r="F8" s="11">
        <f t="shared" si="1"/>
        <v>204779</v>
      </c>
      <c r="G8" s="11">
        <f t="shared" si="1"/>
        <v>562828</v>
      </c>
      <c r="H8" s="11">
        <f t="shared" si="1"/>
        <v>274160</v>
      </c>
      <c r="I8" s="11">
        <f t="shared" si="1"/>
        <v>51898</v>
      </c>
      <c r="J8" s="11">
        <f t="shared" si="1"/>
        <v>143374</v>
      </c>
      <c r="K8" s="11">
        <f t="shared" si="1"/>
        <v>128020</v>
      </c>
      <c r="L8" s="11">
        <f aca="true" t="shared" si="2" ref="L8:L27">SUM(B8:K8)</f>
        <v>2601301</v>
      </c>
    </row>
    <row r="9" spans="1:12" ht="17.25" customHeight="1">
      <c r="A9" s="15" t="s">
        <v>16</v>
      </c>
      <c r="B9" s="13">
        <f>+B10+B11</f>
        <v>33150</v>
      </c>
      <c r="C9" s="13">
        <f aca="true" t="shared" si="3" ref="C9:K9">+C10+C11</f>
        <v>48194</v>
      </c>
      <c r="D9" s="13">
        <f t="shared" si="3"/>
        <v>38700</v>
      </c>
      <c r="E9" s="13">
        <f t="shared" si="3"/>
        <v>30616</v>
      </c>
      <c r="F9" s="13">
        <f t="shared" si="3"/>
        <v>20623</v>
      </c>
      <c r="G9" s="13">
        <f t="shared" si="3"/>
        <v>47395</v>
      </c>
      <c r="H9" s="13">
        <f t="shared" si="3"/>
        <v>41470</v>
      </c>
      <c r="I9" s="13">
        <f t="shared" si="3"/>
        <v>7487</v>
      </c>
      <c r="J9" s="13">
        <f t="shared" si="3"/>
        <v>15467</v>
      </c>
      <c r="K9" s="13">
        <f t="shared" si="3"/>
        <v>14884</v>
      </c>
      <c r="L9" s="11">
        <f t="shared" si="2"/>
        <v>297986</v>
      </c>
    </row>
    <row r="10" spans="1:12" ht="17.25" customHeight="1">
      <c r="A10" s="29" t="s">
        <v>17</v>
      </c>
      <c r="B10" s="13">
        <v>33150</v>
      </c>
      <c r="C10" s="13">
        <v>48194</v>
      </c>
      <c r="D10" s="13">
        <v>38700</v>
      </c>
      <c r="E10" s="13">
        <v>30616</v>
      </c>
      <c r="F10" s="13">
        <v>20623</v>
      </c>
      <c r="G10" s="13">
        <v>47395</v>
      </c>
      <c r="H10" s="13">
        <v>41470</v>
      </c>
      <c r="I10" s="13">
        <v>7487</v>
      </c>
      <c r="J10" s="13">
        <v>15467</v>
      </c>
      <c r="K10" s="13">
        <v>14884</v>
      </c>
      <c r="L10" s="11">
        <f t="shared" si="2"/>
        <v>297986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227699</v>
      </c>
      <c r="C12" s="17">
        <f t="shared" si="4"/>
        <v>309241</v>
      </c>
      <c r="D12" s="17">
        <f t="shared" si="4"/>
        <v>285259</v>
      </c>
      <c r="E12" s="17">
        <f t="shared" si="4"/>
        <v>208911</v>
      </c>
      <c r="F12" s="17">
        <f t="shared" si="4"/>
        <v>172917</v>
      </c>
      <c r="G12" s="17">
        <f t="shared" si="4"/>
        <v>485280</v>
      </c>
      <c r="H12" s="17">
        <f t="shared" si="4"/>
        <v>220800</v>
      </c>
      <c r="I12" s="17">
        <f t="shared" si="4"/>
        <v>41581</v>
      </c>
      <c r="J12" s="17">
        <f t="shared" si="4"/>
        <v>121504</v>
      </c>
      <c r="K12" s="17">
        <f t="shared" si="4"/>
        <v>107125</v>
      </c>
      <c r="L12" s="11">
        <f t="shared" si="2"/>
        <v>2180317</v>
      </c>
    </row>
    <row r="13" spans="1:14" s="68" customFormat="1" ht="17.25" customHeight="1">
      <c r="A13" s="75" t="s">
        <v>19</v>
      </c>
      <c r="B13" s="76">
        <v>108119</v>
      </c>
      <c r="C13" s="76">
        <v>155957</v>
      </c>
      <c r="D13" s="76">
        <v>149601</v>
      </c>
      <c r="E13" s="76">
        <v>104908</v>
      </c>
      <c r="F13" s="76">
        <v>87725</v>
      </c>
      <c r="G13" s="76">
        <v>227923</v>
      </c>
      <c r="H13" s="76">
        <v>101489</v>
      </c>
      <c r="I13" s="76">
        <v>23056</v>
      </c>
      <c r="J13" s="76">
        <v>63091</v>
      </c>
      <c r="K13" s="76">
        <v>51189</v>
      </c>
      <c r="L13" s="77">
        <f t="shared" si="2"/>
        <v>1073058</v>
      </c>
      <c r="M13" s="78"/>
      <c r="N13" s="79"/>
    </row>
    <row r="14" spans="1:13" s="68" customFormat="1" ht="17.25" customHeight="1">
      <c r="A14" s="75" t="s">
        <v>20</v>
      </c>
      <c r="B14" s="76">
        <v>112579</v>
      </c>
      <c r="C14" s="76">
        <v>141814</v>
      </c>
      <c r="D14" s="76">
        <v>127990</v>
      </c>
      <c r="E14" s="76">
        <v>97132</v>
      </c>
      <c r="F14" s="76">
        <v>80864</v>
      </c>
      <c r="G14" s="76">
        <v>245930</v>
      </c>
      <c r="H14" s="76">
        <v>107175</v>
      </c>
      <c r="I14" s="76">
        <v>16888</v>
      </c>
      <c r="J14" s="76">
        <v>55928</v>
      </c>
      <c r="K14" s="76">
        <v>53310</v>
      </c>
      <c r="L14" s="77">
        <f t="shared" si="2"/>
        <v>1039610</v>
      </c>
      <c r="M14" s="78"/>
    </row>
    <row r="15" spans="1:12" ht="17.25" customHeight="1">
      <c r="A15" s="14" t="s">
        <v>21</v>
      </c>
      <c r="B15" s="13">
        <v>7001</v>
      </c>
      <c r="C15" s="13">
        <v>11470</v>
      </c>
      <c r="D15" s="13">
        <v>7668</v>
      </c>
      <c r="E15" s="13">
        <v>6871</v>
      </c>
      <c r="F15" s="13">
        <v>4328</v>
      </c>
      <c r="G15" s="13">
        <v>11427</v>
      </c>
      <c r="H15" s="13">
        <v>12136</v>
      </c>
      <c r="I15" s="13">
        <v>1637</v>
      </c>
      <c r="J15" s="13">
        <v>2485</v>
      </c>
      <c r="K15" s="13">
        <v>2626</v>
      </c>
      <c r="L15" s="11">
        <f t="shared" si="2"/>
        <v>67649</v>
      </c>
    </row>
    <row r="16" spans="1:12" ht="17.25" customHeight="1">
      <c r="A16" s="15" t="s">
        <v>91</v>
      </c>
      <c r="B16" s="13">
        <f>B17+B18+B19</f>
        <v>11859</v>
      </c>
      <c r="C16" s="13">
        <f aca="true" t="shared" si="5" ref="C16:K16">C17+C18+C19</f>
        <v>17037</v>
      </c>
      <c r="D16" s="13">
        <f t="shared" si="5"/>
        <v>14875</v>
      </c>
      <c r="E16" s="13">
        <f t="shared" si="5"/>
        <v>10701</v>
      </c>
      <c r="F16" s="13">
        <f t="shared" si="5"/>
        <v>11239</v>
      </c>
      <c r="G16" s="13">
        <f t="shared" si="5"/>
        <v>30153</v>
      </c>
      <c r="H16" s="13">
        <f t="shared" si="5"/>
        <v>11890</v>
      </c>
      <c r="I16" s="13">
        <f t="shared" si="5"/>
        <v>2830</v>
      </c>
      <c r="J16" s="13">
        <f t="shared" si="5"/>
        <v>6403</v>
      </c>
      <c r="K16" s="13">
        <f t="shared" si="5"/>
        <v>6011</v>
      </c>
      <c r="L16" s="11">
        <f t="shared" si="2"/>
        <v>122998</v>
      </c>
    </row>
    <row r="17" spans="1:12" ht="17.25" customHeight="1">
      <c r="A17" s="14" t="s">
        <v>92</v>
      </c>
      <c r="B17" s="13">
        <v>11835</v>
      </c>
      <c r="C17" s="13">
        <v>17003</v>
      </c>
      <c r="D17" s="13">
        <v>14844</v>
      </c>
      <c r="E17" s="13">
        <v>10677</v>
      </c>
      <c r="F17" s="13">
        <v>11219</v>
      </c>
      <c r="G17" s="13">
        <v>30073</v>
      </c>
      <c r="H17" s="13">
        <v>11869</v>
      </c>
      <c r="I17" s="13">
        <v>2826</v>
      </c>
      <c r="J17" s="13">
        <v>6400</v>
      </c>
      <c r="K17" s="13">
        <v>5996</v>
      </c>
      <c r="L17" s="11">
        <f t="shared" si="2"/>
        <v>122742</v>
      </c>
    </row>
    <row r="18" spans="1:12" ht="17.25" customHeight="1">
      <c r="A18" s="14" t="s">
        <v>93</v>
      </c>
      <c r="B18" s="13">
        <v>11</v>
      </c>
      <c r="C18" s="13">
        <v>28</v>
      </c>
      <c r="D18" s="13">
        <v>18</v>
      </c>
      <c r="E18" s="13">
        <v>19</v>
      </c>
      <c r="F18" s="13">
        <v>13</v>
      </c>
      <c r="G18" s="13">
        <v>46</v>
      </c>
      <c r="H18" s="13">
        <v>21</v>
      </c>
      <c r="I18" s="13">
        <v>3</v>
      </c>
      <c r="J18" s="13">
        <v>3</v>
      </c>
      <c r="K18" s="13">
        <v>9</v>
      </c>
      <c r="L18" s="11">
        <f t="shared" si="2"/>
        <v>171</v>
      </c>
    </row>
    <row r="19" spans="1:12" ht="17.25" customHeight="1">
      <c r="A19" s="14" t="s">
        <v>94</v>
      </c>
      <c r="B19" s="13">
        <v>13</v>
      </c>
      <c r="C19" s="13">
        <v>6</v>
      </c>
      <c r="D19" s="13">
        <v>13</v>
      </c>
      <c r="E19" s="13">
        <v>5</v>
      </c>
      <c r="F19" s="13">
        <v>7</v>
      </c>
      <c r="G19" s="13">
        <v>34</v>
      </c>
      <c r="H19" s="13">
        <v>0</v>
      </c>
      <c r="I19" s="13">
        <v>1</v>
      </c>
      <c r="J19" s="13">
        <v>0</v>
      </c>
      <c r="K19" s="13">
        <v>6</v>
      </c>
      <c r="L19" s="11">
        <f t="shared" si="2"/>
        <v>85</v>
      </c>
    </row>
    <row r="20" spans="1:12" ht="17.25" customHeight="1">
      <c r="A20" s="16" t="s">
        <v>22</v>
      </c>
      <c r="B20" s="11">
        <f>+B21+B22+B23</f>
        <v>162727</v>
      </c>
      <c r="C20" s="11">
        <f aca="true" t="shared" si="6" ref="C20:K20">+C21+C22+C23</f>
        <v>191439</v>
      </c>
      <c r="D20" s="11">
        <f t="shared" si="6"/>
        <v>204937</v>
      </c>
      <c r="E20" s="11">
        <f t="shared" si="6"/>
        <v>131213</v>
      </c>
      <c r="F20" s="11">
        <f t="shared" si="6"/>
        <v>145239</v>
      </c>
      <c r="G20" s="11">
        <f t="shared" si="6"/>
        <v>405425</v>
      </c>
      <c r="H20" s="11">
        <f t="shared" si="6"/>
        <v>135383</v>
      </c>
      <c r="I20" s="11">
        <f t="shared" si="6"/>
        <v>32832</v>
      </c>
      <c r="J20" s="11">
        <f t="shared" si="6"/>
        <v>81270</v>
      </c>
      <c r="K20" s="11">
        <f t="shared" si="6"/>
        <v>68754</v>
      </c>
      <c r="L20" s="11">
        <f t="shared" si="2"/>
        <v>1559219</v>
      </c>
    </row>
    <row r="21" spans="1:13" s="68" customFormat="1" ht="17.25" customHeight="1">
      <c r="A21" s="61" t="s">
        <v>23</v>
      </c>
      <c r="B21" s="76">
        <v>85250</v>
      </c>
      <c r="C21" s="76">
        <v>109337</v>
      </c>
      <c r="D21" s="76">
        <v>120103</v>
      </c>
      <c r="E21" s="76">
        <v>74098</v>
      </c>
      <c r="F21" s="76">
        <v>82398</v>
      </c>
      <c r="G21" s="76">
        <v>209212</v>
      </c>
      <c r="H21" s="76">
        <v>74398</v>
      </c>
      <c r="I21" s="76">
        <v>20101</v>
      </c>
      <c r="J21" s="76">
        <v>46459</v>
      </c>
      <c r="K21" s="76">
        <v>36390</v>
      </c>
      <c r="L21" s="77">
        <f t="shared" si="2"/>
        <v>857746</v>
      </c>
      <c r="M21" s="78"/>
    </row>
    <row r="22" spans="1:13" s="68" customFormat="1" ht="17.25" customHeight="1">
      <c r="A22" s="61" t="s">
        <v>24</v>
      </c>
      <c r="B22" s="76">
        <v>74648</v>
      </c>
      <c r="C22" s="76">
        <v>78147</v>
      </c>
      <c r="D22" s="76">
        <v>81615</v>
      </c>
      <c r="E22" s="76">
        <v>54752</v>
      </c>
      <c r="F22" s="76">
        <v>60867</v>
      </c>
      <c r="G22" s="76">
        <v>191225</v>
      </c>
      <c r="H22" s="76">
        <v>57170</v>
      </c>
      <c r="I22" s="76">
        <v>12109</v>
      </c>
      <c r="J22" s="76">
        <v>33705</v>
      </c>
      <c r="K22" s="76">
        <v>31407</v>
      </c>
      <c r="L22" s="77">
        <f t="shared" si="2"/>
        <v>675645</v>
      </c>
      <c r="M22" s="78"/>
    </row>
    <row r="23" spans="1:12" ht="17.25" customHeight="1">
      <c r="A23" s="12" t="s">
        <v>25</v>
      </c>
      <c r="B23" s="13">
        <v>2829</v>
      </c>
      <c r="C23" s="13">
        <v>3955</v>
      </c>
      <c r="D23" s="13">
        <v>3219</v>
      </c>
      <c r="E23" s="13">
        <v>2363</v>
      </c>
      <c r="F23" s="13">
        <v>1974</v>
      </c>
      <c r="G23" s="13">
        <v>4988</v>
      </c>
      <c r="H23" s="13">
        <v>3815</v>
      </c>
      <c r="I23" s="13">
        <v>622</v>
      </c>
      <c r="J23" s="13">
        <v>1106</v>
      </c>
      <c r="K23" s="13">
        <v>957</v>
      </c>
      <c r="L23" s="11">
        <f t="shared" si="2"/>
        <v>25828</v>
      </c>
    </row>
    <row r="24" spans="1:13" ht="17.25" customHeight="1">
      <c r="A24" s="16" t="s">
        <v>26</v>
      </c>
      <c r="B24" s="13">
        <f>+B25+B26</f>
        <v>104404</v>
      </c>
      <c r="C24" s="13">
        <f aca="true" t="shared" si="7" ref="C24:K24">+C25+C26</f>
        <v>153616</v>
      </c>
      <c r="D24" s="13">
        <f t="shared" si="7"/>
        <v>162144</v>
      </c>
      <c r="E24" s="13">
        <f t="shared" si="7"/>
        <v>97493</v>
      </c>
      <c r="F24" s="13">
        <f t="shared" si="7"/>
        <v>79673</v>
      </c>
      <c r="G24" s="13">
        <f t="shared" si="7"/>
        <v>170539</v>
      </c>
      <c r="H24" s="13">
        <f t="shared" si="7"/>
        <v>85802</v>
      </c>
      <c r="I24" s="13">
        <f t="shared" si="7"/>
        <v>26341</v>
      </c>
      <c r="J24" s="13">
        <f t="shared" si="7"/>
        <v>71143</v>
      </c>
      <c r="K24" s="13">
        <f t="shared" si="7"/>
        <v>45378</v>
      </c>
      <c r="L24" s="11">
        <f t="shared" si="2"/>
        <v>996533</v>
      </c>
      <c r="M24" s="50"/>
    </row>
    <row r="25" spans="1:13" ht="17.25" customHeight="1">
      <c r="A25" s="12" t="s">
        <v>112</v>
      </c>
      <c r="B25" s="13">
        <v>66082</v>
      </c>
      <c r="C25" s="13">
        <v>103517</v>
      </c>
      <c r="D25" s="13">
        <v>111170</v>
      </c>
      <c r="E25" s="13">
        <v>68007</v>
      </c>
      <c r="F25" s="13">
        <v>52544</v>
      </c>
      <c r="G25" s="13">
        <v>113270</v>
      </c>
      <c r="H25" s="13">
        <v>56088</v>
      </c>
      <c r="I25" s="13">
        <v>19806</v>
      </c>
      <c r="J25" s="13">
        <v>47096</v>
      </c>
      <c r="K25" s="13">
        <v>29884</v>
      </c>
      <c r="L25" s="11">
        <f t="shared" si="2"/>
        <v>667464</v>
      </c>
      <c r="M25" s="49"/>
    </row>
    <row r="26" spans="1:13" ht="17.25" customHeight="1">
      <c r="A26" s="12" t="s">
        <v>113</v>
      </c>
      <c r="B26" s="13">
        <v>38322</v>
      </c>
      <c r="C26" s="13">
        <v>50099</v>
      </c>
      <c r="D26" s="13">
        <v>50974</v>
      </c>
      <c r="E26" s="13">
        <v>29486</v>
      </c>
      <c r="F26" s="13">
        <v>27129</v>
      </c>
      <c r="G26" s="13">
        <v>57269</v>
      </c>
      <c r="H26" s="13">
        <v>29714</v>
      </c>
      <c r="I26" s="13">
        <v>6535</v>
      </c>
      <c r="J26" s="13">
        <v>24047</v>
      </c>
      <c r="K26" s="13">
        <v>15494</v>
      </c>
      <c r="L26" s="11">
        <f t="shared" si="2"/>
        <v>329069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6046</v>
      </c>
      <c r="I27" s="11">
        <v>0</v>
      </c>
      <c r="J27" s="11">
        <v>0</v>
      </c>
      <c r="K27" s="11">
        <v>0</v>
      </c>
      <c r="L27" s="11">
        <f t="shared" si="2"/>
        <v>6046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56">
        <f>SUM(B30:B33)</f>
        <v>3.1523</v>
      </c>
      <c r="C29" s="56">
        <f aca="true" t="shared" si="8" ref="C29:K29">SUM(C30:C33)</f>
        <v>3.5273</v>
      </c>
      <c r="D29" s="56">
        <f t="shared" si="8"/>
        <v>3.8853</v>
      </c>
      <c r="E29" s="56">
        <f t="shared" si="8"/>
        <v>3.3774</v>
      </c>
      <c r="F29" s="56">
        <f t="shared" si="8"/>
        <v>3.4145</v>
      </c>
      <c r="G29" s="56">
        <f t="shared" si="8"/>
        <v>2.8204</v>
      </c>
      <c r="H29" s="56">
        <f t="shared" si="8"/>
        <v>3.2339</v>
      </c>
      <c r="I29" s="56">
        <f t="shared" si="8"/>
        <v>5.2077</v>
      </c>
      <c r="J29" s="56">
        <f t="shared" si="8"/>
        <v>3.262</v>
      </c>
      <c r="K29" s="56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7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8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14331.76</v>
      </c>
      <c r="I35" s="19">
        <v>0</v>
      </c>
      <c r="J35" s="19">
        <v>0</v>
      </c>
      <c r="K35" s="19">
        <v>0</v>
      </c>
      <c r="L35" s="23">
        <f>SUM(B35:K35)</f>
        <v>14331.76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</row>
    <row r="41" spans="1:12" ht="17.25" customHeight="1">
      <c r="A41" s="12" t="s">
        <v>38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</row>
    <row r="42" spans="1:12" ht="17.25" customHeight="1">
      <c r="A42" s="12" t="s">
        <v>39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</row>
    <row r="43" spans="1:12" ht="17.25" customHeight="1">
      <c r="A43" s="59" t="s">
        <v>100</v>
      </c>
      <c r="B43" s="60">
        <f>ROUND(B44*B45,2)</f>
        <v>4091.68</v>
      </c>
      <c r="C43" s="60">
        <f>ROUND(C44*C45,2)</f>
        <v>5773.72</v>
      </c>
      <c r="D43" s="60">
        <f aca="true" t="shared" si="10" ref="D43:K43">ROUND(D44*D45,2)</f>
        <v>6385.76</v>
      </c>
      <c r="E43" s="60">
        <f t="shared" si="10"/>
        <v>3445.4</v>
      </c>
      <c r="F43" s="60">
        <f t="shared" si="10"/>
        <v>3376.92</v>
      </c>
      <c r="G43" s="60">
        <f t="shared" si="10"/>
        <v>7430.08</v>
      </c>
      <c r="H43" s="60">
        <f t="shared" si="10"/>
        <v>3715.04</v>
      </c>
      <c r="I43" s="60">
        <f t="shared" si="10"/>
        <v>1065.72</v>
      </c>
      <c r="J43" s="60">
        <f t="shared" si="10"/>
        <v>2217.04</v>
      </c>
      <c r="K43" s="60">
        <f t="shared" si="10"/>
        <v>1904.6</v>
      </c>
      <c r="L43" s="23">
        <f>SUM(B43:K43)</f>
        <v>39405.96000000001</v>
      </c>
    </row>
    <row r="44" spans="1:12" ht="17.25" customHeight="1">
      <c r="A44" s="61" t="s">
        <v>40</v>
      </c>
      <c r="B44" s="62">
        <v>956</v>
      </c>
      <c r="C44" s="62">
        <v>1349</v>
      </c>
      <c r="D44" s="62">
        <v>1492</v>
      </c>
      <c r="E44" s="62">
        <v>805</v>
      </c>
      <c r="F44" s="62">
        <v>789</v>
      </c>
      <c r="G44" s="62">
        <v>1736</v>
      </c>
      <c r="H44" s="62">
        <v>868</v>
      </c>
      <c r="I44" s="62">
        <v>249</v>
      </c>
      <c r="J44" s="62">
        <v>518</v>
      </c>
      <c r="K44" s="62">
        <v>445</v>
      </c>
      <c r="L44" s="62">
        <f>SUM(B44:K44)</f>
        <v>9207</v>
      </c>
    </row>
    <row r="45" spans="1:13" ht="17.25" customHeight="1">
      <c r="A45" s="61" t="s">
        <v>41</v>
      </c>
      <c r="B45" s="60">
        <v>4.28</v>
      </c>
      <c r="C45" s="60">
        <v>4.28</v>
      </c>
      <c r="D45" s="60">
        <v>4.28</v>
      </c>
      <c r="E45" s="60">
        <v>4.28</v>
      </c>
      <c r="F45" s="60">
        <v>4.28</v>
      </c>
      <c r="G45" s="60">
        <v>4.28</v>
      </c>
      <c r="H45" s="60">
        <v>4.28</v>
      </c>
      <c r="I45" s="60">
        <v>4.28</v>
      </c>
      <c r="J45" s="58">
        <v>4.28</v>
      </c>
      <c r="K45" s="58">
        <v>4.28</v>
      </c>
      <c r="L45" s="60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1761925.3499999999</v>
      </c>
      <c r="C47" s="22">
        <f aca="true" t="shared" si="11" ref="C47:H47">+C48+C60</f>
        <v>2625221.48</v>
      </c>
      <c r="D47" s="22">
        <f t="shared" si="11"/>
        <v>2840724.7699999996</v>
      </c>
      <c r="E47" s="22">
        <f t="shared" si="11"/>
        <v>1681764.69</v>
      </c>
      <c r="F47" s="22">
        <f t="shared" si="11"/>
        <v>1536360.17</v>
      </c>
      <c r="G47" s="22">
        <f t="shared" si="11"/>
        <v>3319420.58</v>
      </c>
      <c r="H47" s="22">
        <f t="shared" si="11"/>
        <v>1693437.1400000001</v>
      </c>
      <c r="I47" s="22">
        <f>+I48+I60</f>
        <v>579490.1699999999</v>
      </c>
      <c r="J47" s="22">
        <f>+J48+J60</f>
        <v>1004727.7699999999</v>
      </c>
      <c r="K47" s="22">
        <f>+K48+K60</f>
        <v>785163.19</v>
      </c>
      <c r="L47" s="22">
        <f aca="true" t="shared" si="12" ref="L47:L60">SUM(B47:K47)</f>
        <v>17828235.310000002</v>
      </c>
    </row>
    <row r="48" spans="1:12" ht="17.25" customHeight="1">
      <c r="A48" s="16" t="s">
        <v>137</v>
      </c>
      <c r="B48" s="23">
        <f>SUM(B49:B59)</f>
        <v>1744926.5499999998</v>
      </c>
      <c r="C48" s="23">
        <f aca="true" t="shared" si="13" ref="C48:K48">SUM(C49:C59)</f>
        <v>2600643.19</v>
      </c>
      <c r="D48" s="23">
        <f t="shared" si="13"/>
        <v>2815840.6899999995</v>
      </c>
      <c r="E48" s="23">
        <f t="shared" si="13"/>
        <v>1658325.69</v>
      </c>
      <c r="F48" s="23">
        <f t="shared" si="13"/>
        <v>1521938.19</v>
      </c>
      <c r="G48" s="23">
        <f t="shared" si="13"/>
        <v>3292538.86</v>
      </c>
      <c r="H48" s="23">
        <f t="shared" si="13"/>
        <v>1676164.4600000002</v>
      </c>
      <c r="I48" s="23">
        <f t="shared" si="13"/>
        <v>579490.1699999999</v>
      </c>
      <c r="J48" s="23">
        <f t="shared" si="13"/>
        <v>990701.4199999999</v>
      </c>
      <c r="K48" s="23">
        <f t="shared" si="13"/>
        <v>785163.19</v>
      </c>
      <c r="L48" s="23">
        <f t="shared" si="12"/>
        <v>17665732.41</v>
      </c>
    </row>
    <row r="49" spans="1:12" ht="17.25" customHeight="1">
      <c r="A49" s="34" t="s">
        <v>43</v>
      </c>
      <c r="B49" s="23">
        <f aca="true" t="shared" si="14" ref="B49:H49">ROUND(B30*B7,2)</f>
        <v>1701734.48</v>
      </c>
      <c r="C49" s="23">
        <f t="shared" si="14"/>
        <v>2537987.59</v>
      </c>
      <c r="D49" s="23">
        <f t="shared" si="14"/>
        <v>2742691.55</v>
      </c>
      <c r="E49" s="23">
        <f t="shared" si="14"/>
        <v>1617551.69</v>
      </c>
      <c r="F49" s="23">
        <f t="shared" si="14"/>
        <v>1467179.92</v>
      </c>
      <c r="G49" s="23">
        <f t="shared" si="14"/>
        <v>3211848.96</v>
      </c>
      <c r="H49" s="23">
        <f t="shared" si="14"/>
        <v>1621448.35</v>
      </c>
      <c r="I49" s="23">
        <f>ROUND(I30*I7,2)</f>
        <v>578424.45</v>
      </c>
      <c r="J49" s="23">
        <f>ROUND(J30*J7,2)</f>
        <v>964857.19</v>
      </c>
      <c r="K49" s="23">
        <f>ROUND(K30*K7,2)</f>
        <v>779463.07</v>
      </c>
      <c r="L49" s="23">
        <f t="shared" si="12"/>
        <v>17223187.25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3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14331.76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14331.76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135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3795.52</v>
      </c>
      <c r="L57" s="23">
        <f t="shared" si="12"/>
        <v>3795.52</v>
      </c>
    </row>
    <row r="58" spans="1:12" ht="17.25" customHeight="1">
      <c r="A58" s="12" t="s">
        <v>136</v>
      </c>
      <c r="B58" s="19">
        <v>39100.39</v>
      </c>
      <c r="C58" s="19">
        <v>56881.88</v>
      </c>
      <c r="D58" s="19">
        <v>66763.38</v>
      </c>
      <c r="E58" s="19">
        <v>37328.6</v>
      </c>
      <c r="F58" s="19">
        <v>51381.35</v>
      </c>
      <c r="G58" s="19">
        <v>73259.82</v>
      </c>
      <c r="H58" s="19">
        <v>36669.31</v>
      </c>
      <c r="I58" s="19">
        <v>0</v>
      </c>
      <c r="J58" s="19">
        <v>23627.19</v>
      </c>
      <c r="K58" s="19">
        <v>0</v>
      </c>
      <c r="L58" s="19">
        <f t="shared" si="12"/>
        <v>385011.92000000004</v>
      </c>
    </row>
    <row r="59" spans="1:12" ht="17.25" customHeight="1">
      <c r="A59" s="12" t="s">
        <v>140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24884.08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36">
        <v>0</v>
      </c>
      <c r="L60" s="36">
        <f t="shared" si="12"/>
        <v>162502.9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+B65+B72+B107+B108</f>
        <v>-210353.77000000002</v>
      </c>
      <c r="C64" s="35">
        <f t="shared" si="15"/>
        <v>-218491.58000000002</v>
      </c>
      <c r="D64" s="35">
        <f t="shared" si="15"/>
        <v>-197924.29</v>
      </c>
      <c r="E64" s="35">
        <f t="shared" si="15"/>
        <v>-251818.66999999998</v>
      </c>
      <c r="F64" s="35">
        <f t="shared" si="15"/>
        <v>-192129.75</v>
      </c>
      <c r="G64" s="35">
        <f t="shared" si="15"/>
        <v>-308980.05</v>
      </c>
      <c r="H64" s="35">
        <f t="shared" si="15"/>
        <v>-180274.48</v>
      </c>
      <c r="I64" s="35">
        <f t="shared" si="15"/>
        <v>-142424.59</v>
      </c>
      <c r="J64" s="35">
        <f t="shared" si="15"/>
        <v>-71343.22</v>
      </c>
      <c r="K64" s="35">
        <f t="shared" si="15"/>
        <v>-65762.96</v>
      </c>
      <c r="L64" s="35">
        <f aca="true" t="shared" si="16" ref="L64:L114">SUM(B64:K64)</f>
        <v>-1839503.36</v>
      </c>
    </row>
    <row r="65" spans="1:12" ht="18.75" customHeight="1">
      <c r="A65" s="16" t="s">
        <v>73</v>
      </c>
      <c r="B65" s="35">
        <f aca="true" t="shared" si="17" ref="B65:K65">B66+B67+B68+B69+B70+B71</f>
        <v>-197104.64</v>
      </c>
      <c r="C65" s="35">
        <f t="shared" si="17"/>
        <v>-199230.79</v>
      </c>
      <c r="D65" s="35">
        <f t="shared" si="17"/>
        <v>-178667.69</v>
      </c>
      <c r="E65" s="35">
        <f t="shared" si="17"/>
        <v>-239068.24</v>
      </c>
      <c r="F65" s="35">
        <f t="shared" si="17"/>
        <v>-180454.32</v>
      </c>
      <c r="G65" s="35">
        <f t="shared" si="17"/>
        <v>-281272.93</v>
      </c>
      <c r="H65" s="35">
        <f t="shared" si="17"/>
        <v>-165880</v>
      </c>
      <c r="I65" s="35">
        <f t="shared" si="17"/>
        <v>-29948</v>
      </c>
      <c r="J65" s="35">
        <f t="shared" si="17"/>
        <v>-61868</v>
      </c>
      <c r="K65" s="35">
        <f t="shared" si="17"/>
        <v>-59536</v>
      </c>
      <c r="L65" s="35">
        <f t="shared" si="16"/>
        <v>-1593030.61</v>
      </c>
    </row>
    <row r="66" spans="1:12" ht="18.75" customHeight="1">
      <c r="A66" s="12" t="s">
        <v>74</v>
      </c>
      <c r="B66" s="35">
        <f>-ROUND(B9*$D$3,2)</f>
        <v>-132600</v>
      </c>
      <c r="C66" s="35">
        <f aca="true" t="shared" si="18" ref="C66:K66">-ROUND(C9*$D$3,2)</f>
        <v>-192776</v>
      </c>
      <c r="D66" s="35">
        <f t="shared" si="18"/>
        <v>-154800</v>
      </c>
      <c r="E66" s="35">
        <f t="shared" si="18"/>
        <v>-122464</v>
      </c>
      <c r="F66" s="35">
        <f t="shared" si="18"/>
        <v>-82492</v>
      </c>
      <c r="G66" s="35">
        <f t="shared" si="18"/>
        <v>-189580</v>
      </c>
      <c r="H66" s="35">
        <f t="shared" si="18"/>
        <v>-165880</v>
      </c>
      <c r="I66" s="35">
        <f t="shared" si="18"/>
        <v>-29948</v>
      </c>
      <c r="J66" s="35">
        <f t="shared" si="18"/>
        <v>-61868</v>
      </c>
      <c r="K66" s="35">
        <f t="shared" si="18"/>
        <v>-59536</v>
      </c>
      <c r="L66" s="35">
        <f t="shared" si="16"/>
        <v>-1191944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-448</v>
      </c>
      <c r="C68" s="35">
        <v>-256</v>
      </c>
      <c r="D68" s="35">
        <v>-132</v>
      </c>
      <c r="E68" s="35">
        <v>-284</v>
      </c>
      <c r="F68" s="35">
        <v>-444</v>
      </c>
      <c r="G68" s="35">
        <v>-184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-1748</v>
      </c>
    </row>
    <row r="69" spans="1:12" ht="18.75" customHeight="1">
      <c r="A69" s="12" t="s">
        <v>103</v>
      </c>
      <c r="B69" s="35">
        <v>-4584</v>
      </c>
      <c r="C69" s="35">
        <v>-1924</v>
      </c>
      <c r="D69" s="35">
        <v>-1904</v>
      </c>
      <c r="E69" s="35">
        <v>-2796</v>
      </c>
      <c r="F69" s="35">
        <v>-1624</v>
      </c>
      <c r="G69" s="35">
        <v>-1456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-14288</v>
      </c>
    </row>
    <row r="70" spans="1:12" ht="18.75" customHeight="1">
      <c r="A70" s="12" t="s">
        <v>52</v>
      </c>
      <c r="B70" s="35">
        <v>-59472.64</v>
      </c>
      <c r="C70" s="35">
        <v>-4274.79</v>
      </c>
      <c r="D70" s="35">
        <v>-21831.69</v>
      </c>
      <c r="E70" s="35">
        <v>-113524.24</v>
      </c>
      <c r="F70" s="35">
        <v>-95894.32</v>
      </c>
      <c r="G70" s="35">
        <v>-90052.93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-385050.61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8" customFormat="1" ht="18.75" customHeight="1">
      <c r="A72" s="61" t="s">
        <v>78</v>
      </c>
      <c r="B72" s="64">
        <f>SUM(B73:B106)</f>
        <v>-13249.13</v>
      </c>
      <c r="C72" s="64">
        <f>SUM(C73:C106)</f>
        <v>-19260.79</v>
      </c>
      <c r="D72" s="35">
        <f>SUM(D73:D106)</f>
        <v>-19256.6</v>
      </c>
      <c r="E72" s="35">
        <v>-12750.43</v>
      </c>
      <c r="F72" s="35">
        <f>SUM(F73:F106)</f>
        <v>-11675.43</v>
      </c>
      <c r="G72" s="35">
        <f>SUM(G73:G106)</f>
        <v>-27707.12</v>
      </c>
      <c r="H72" s="35">
        <v>-13073.91</v>
      </c>
      <c r="I72" s="35">
        <f>SUM(I73:I106)</f>
        <v>-112476.59</v>
      </c>
      <c r="J72" s="35">
        <v>-9475.22</v>
      </c>
      <c r="K72" s="35">
        <v>-6226.96</v>
      </c>
      <c r="L72" s="64">
        <f t="shared" si="16"/>
        <v>-245152.18</v>
      </c>
    </row>
    <row r="73" spans="1:12" ht="18.75" customHeight="1">
      <c r="A73" s="12" t="s">
        <v>141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4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-380.65</v>
      </c>
      <c r="G75" s="19">
        <v>0</v>
      </c>
      <c r="H75" s="19">
        <v>0</v>
      </c>
      <c r="I75" s="44">
        <v>-2488.9</v>
      </c>
      <c r="J75" s="19">
        <v>0</v>
      </c>
      <c r="K75" s="19">
        <v>0</v>
      </c>
      <c r="L75" s="64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4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4">
        <v>-1000</v>
      </c>
      <c r="J87" s="19">
        <v>0</v>
      </c>
      <c r="K87" s="19">
        <v>0</v>
      </c>
      <c r="L87" s="64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4">
        <v>-1000</v>
      </c>
      <c r="H89" s="19">
        <v>0</v>
      </c>
      <c r="I89" s="19">
        <v>0</v>
      </c>
      <c r="J89" s="19">
        <v>0</v>
      </c>
      <c r="K89" s="19">
        <v>0</v>
      </c>
      <c r="L89" s="64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8" customFormat="1" ht="18.75" customHeight="1">
      <c r="A100" s="61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7"/>
    </row>
    <row r="101" spans="1:13" ht="18.75" customHeight="1">
      <c r="A101" s="61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1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1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2"/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52"/>
    </row>
    <row r="107" spans="1:13" ht="18.75" customHeight="1">
      <c r="A107" s="16" t="s">
        <v>143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64">
        <v>-1320.57</v>
      </c>
      <c r="I107" s="19">
        <v>0</v>
      </c>
      <c r="J107" s="19">
        <v>0</v>
      </c>
      <c r="K107" s="19"/>
      <c r="L107" s="64">
        <f t="shared" si="16"/>
        <v>-1320.57</v>
      </c>
      <c r="M107" s="52"/>
    </row>
    <row r="108" spans="1:13" ht="18.75" customHeight="1">
      <c r="A108" s="16" t="s">
        <v>99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3"/>
    </row>
    <row r="109" spans="1:13" ht="18.75" customHeight="1">
      <c r="A109" s="16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  <c r="L109" s="31">
        <f t="shared" si="16"/>
        <v>0</v>
      </c>
      <c r="M109" s="51"/>
    </row>
    <row r="110" spans="1:13" ht="18.75" customHeight="1">
      <c r="A110" s="16" t="s">
        <v>81</v>
      </c>
      <c r="B110" s="24">
        <f aca="true" t="shared" si="19" ref="B110:H110">+B111+B112</f>
        <v>1548902.0299999998</v>
      </c>
      <c r="C110" s="24">
        <f t="shared" si="19"/>
        <v>2382178.92</v>
      </c>
      <c r="D110" s="24">
        <f t="shared" si="19"/>
        <v>2642800.4799999995</v>
      </c>
      <c r="E110" s="24">
        <f t="shared" si="19"/>
        <v>1429946.02</v>
      </c>
      <c r="F110" s="24">
        <f t="shared" si="19"/>
        <v>1344230.42</v>
      </c>
      <c r="G110" s="24">
        <f t="shared" si="19"/>
        <v>3010440.53</v>
      </c>
      <c r="H110" s="24">
        <f t="shared" si="19"/>
        <v>1495889.9800000002</v>
      </c>
      <c r="I110" s="24">
        <f>+I111+I112</f>
        <v>437065.57999999996</v>
      </c>
      <c r="J110" s="24">
        <f>+J111+J112</f>
        <v>933384.5499999999</v>
      </c>
      <c r="K110" s="24">
        <f>+K111+K112</f>
        <v>719400.23</v>
      </c>
      <c r="L110" s="45">
        <f t="shared" si="16"/>
        <v>15944238.74</v>
      </c>
      <c r="M110" s="73"/>
    </row>
    <row r="111" spans="1:13" ht="18" customHeight="1">
      <c r="A111" s="16" t="s">
        <v>80</v>
      </c>
      <c r="B111" s="24">
        <f aca="true" t="shared" si="20" ref="B111:K111">+B48+B65+B72+B107</f>
        <v>1534572.7799999998</v>
      </c>
      <c r="C111" s="24">
        <f>IF(C112=0,+C48+C65+C72+C107-C74,+C48+C65+C107)</f>
        <v>2382178.92</v>
      </c>
      <c r="D111" s="24">
        <f t="shared" si="20"/>
        <v>2617916.3999999994</v>
      </c>
      <c r="E111" s="24">
        <f t="shared" si="20"/>
        <v>1406507.02</v>
      </c>
      <c r="F111" s="24">
        <f t="shared" si="20"/>
        <v>1329808.44</v>
      </c>
      <c r="G111" s="24">
        <f t="shared" si="20"/>
        <v>2983558.8099999996</v>
      </c>
      <c r="H111" s="24">
        <f t="shared" si="20"/>
        <v>1495889.9800000002</v>
      </c>
      <c r="I111" s="24">
        <f t="shared" si="20"/>
        <v>437065.57999999996</v>
      </c>
      <c r="J111" s="24">
        <f t="shared" si="20"/>
        <v>919358.2</v>
      </c>
      <c r="K111" s="24">
        <f t="shared" si="20"/>
        <v>719400.23</v>
      </c>
      <c r="L111" s="45">
        <f t="shared" si="16"/>
        <v>15826256.359999998</v>
      </c>
      <c r="M111" s="51"/>
    </row>
    <row r="112" spans="1:13" ht="18.75" customHeight="1">
      <c r="A112" s="16" t="s">
        <v>97</v>
      </c>
      <c r="B112" s="24">
        <f aca="true" t="shared" si="21" ref="B112:K112">IF(+B60+B108+B113&lt;0,0,(B60+B108+B113))</f>
        <v>14329.249999999996</v>
      </c>
      <c r="C112" s="24">
        <f t="shared" si="21"/>
        <v>0</v>
      </c>
      <c r="D112" s="24">
        <f t="shared" si="21"/>
        <v>24884.08</v>
      </c>
      <c r="E112" s="24">
        <f t="shared" si="21"/>
        <v>23439</v>
      </c>
      <c r="F112" s="24">
        <f t="shared" si="21"/>
        <v>14421.98</v>
      </c>
      <c r="G112" s="24">
        <f t="shared" si="21"/>
        <v>26881.72</v>
      </c>
      <c r="H112" s="24">
        <f t="shared" si="21"/>
        <v>0</v>
      </c>
      <c r="I112" s="19">
        <f t="shared" si="21"/>
        <v>0</v>
      </c>
      <c r="J112" s="24">
        <f t="shared" si="21"/>
        <v>14026.35</v>
      </c>
      <c r="K112" s="24">
        <f t="shared" si="21"/>
        <v>0</v>
      </c>
      <c r="L112" s="45">
        <f t="shared" si="16"/>
        <v>117982.38</v>
      </c>
      <c r="M112" s="74"/>
    </row>
    <row r="113" spans="1:14" ht="18.75" customHeight="1">
      <c r="A113" s="16" t="s">
        <v>82</v>
      </c>
      <c r="B113" s="64">
        <v>-2669.550000000003</v>
      </c>
      <c r="C113" s="64">
        <v>-32952.60999999997</v>
      </c>
      <c r="D113" s="19">
        <v>0</v>
      </c>
      <c r="E113" s="19">
        <v>0</v>
      </c>
      <c r="F113" s="19">
        <v>0</v>
      </c>
      <c r="G113" s="19">
        <v>0</v>
      </c>
      <c r="H113" s="64">
        <v>-31356.40999999999</v>
      </c>
      <c r="I113" s="19">
        <v>0</v>
      </c>
      <c r="J113" s="19">
        <v>0</v>
      </c>
      <c r="K113" s="19"/>
      <c r="L113" s="45">
        <f t="shared" si="16"/>
        <v>-66978.56999999996</v>
      </c>
      <c r="N113" s="54"/>
    </row>
    <row r="114" spans="1:12" ht="18.75" customHeight="1">
      <c r="A114" s="16" t="s">
        <v>98</v>
      </c>
      <c r="B114" s="19">
        <v>0</v>
      </c>
      <c r="C114" s="64">
        <f>IF(C108+C60+C113&lt;0,C108+C60+C74+C113,0)</f>
        <v>-8401.629999999972</v>
      </c>
      <c r="D114" s="19">
        <v>0</v>
      </c>
      <c r="E114" s="19">
        <v>0</v>
      </c>
      <c r="F114" s="19">
        <v>0</v>
      </c>
      <c r="G114" s="19">
        <v>0</v>
      </c>
      <c r="H114" s="64">
        <f>IF(H108+H60+H113&lt;0,H108+H60+H74+H113,0)</f>
        <v>-14083.729999999989</v>
      </c>
      <c r="I114" s="19">
        <v>0</v>
      </c>
      <c r="J114" s="19">
        <v>0</v>
      </c>
      <c r="K114" s="19"/>
      <c r="L114" s="45">
        <f t="shared" si="16"/>
        <v>-22485.35999999996</v>
      </c>
    </row>
    <row r="115" spans="1:12" ht="18.75" customHeight="1">
      <c r="A115" s="2"/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/>
      <c r="L115" s="20"/>
    </row>
    <row r="116" spans="1:12" ht="18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8.75" customHeight="1">
      <c r="A117" s="8"/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/>
      <c r="L117" s="43"/>
    </row>
    <row r="118" spans="1:13" ht="18.75" customHeight="1">
      <c r="A118" s="25" t="s">
        <v>68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/>
      <c r="L118" s="39">
        <f>SUM(L119:L139)</f>
        <v>15944238.760000004</v>
      </c>
      <c r="M118" s="51"/>
    </row>
    <row r="119" spans="1:12" ht="18.75" customHeight="1">
      <c r="A119" s="26" t="s">
        <v>69</v>
      </c>
      <c r="B119" s="27">
        <v>211404.35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/>
      <c r="L119" s="39">
        <f>SUM(B119:K119)</f>
        <v>211404.35</v>
      </c>
    </row>
    <row r="120" spans="1:12" ht="18.75" customHeight="1">
      <c r="A120" s="26" t="s">
        <v>70</v>
      </c>
      <c r="B120" s="27">
        <v>1337497.68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1337497.68</v>
      </c>
    </row>
    <row r="121" spans="1:12" ht="18.75" customHeight="1">
      <c r="A121" s="26" t="s">
        <v>71</v>
      </c>
      <c r="B121" s="38">
        <v>0</v>
      </c>
      <c r="C121" s="27">
        <v>2382178.91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2382178.91</v>
      </c>
    </row>
    <row r="122" spans="1:12" ht="18.75" customHeight="1">
      <c r="A122" s="26" t="s">
        <v>72</v>
      </c>
      <c r="B122" s="38">
        <v>0</v>
      </c>
      <c r="C122" s="38">
        <v>0</v>
      </c>
      <c r="D122" s="27">
        <v>2459545.87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 aca="true" t="shared" si="22" ref="L122:L139">SUM(B122:K122)</f>
        <v>2459545.87</v>
      </c>
    </row>
    <row r="123" spans="1:12" ht="18.75" customHeight="1">
      <c r="A123" s="26" t="s">
        <v>116</v>
      </c>
      <c r="B123" s="38">
        <v>0</v>
      </c>
      <c r="C123" s="38">
        <v>0</v>
      </c>
      <c r="D123" s="27">
        <v>183254.62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t="shared" si="22"/>
        <v>183254.62</v>
      </c>
    </row>
    <row r="124" spans="1:12" ht="18.75" customHeight="1">
      <c r="A124" s="26" t="s">
        <v>117</v>
      </c>
      <c r="B124" s="38">
        <v>0</v>
      </c>
      <c r="C124" s="38">
        <v>0</v>
      </c>
      <c r="D124" s="38">
        <v>0</v>
      </c>
      <c r="E124" s="27">
        <v>1415646.57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2"/>
        <v>1415646.57</v>
      </c>
    </row>
    <row r="125" spans="1:12" ht="18.75" customHeight="1">
      <c r="A125" s="26" t="s">
        <v>118</v>
      </c>
      <c r="B125" s="38">
        <v>0</v>
      </c>
      <c r="C125" s="38">
        <v>0</v>
      </c>
      <c r="D125" s="38">
        <v>0</v>
      </c>
      <c r="E125" s="27">
        <v>14299.46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2"/>
        <v>14299.46</v>
      </c>
    </row>
    <row r="126" spans="1:12" ht="18.75" customHeight="1">
      <c r="A126" s="26" t="s">
        <v>119</v>
      </c>
      <c r="B126" s="38">
        <v>0</v>
      </c>
      <c r="C126" s="38">
        <v>0</v>
      </c>
      <c r="D126" s="38">
        <v>0</v>
      </c>
      <c r="E126" s="38">
        <v>0</v>
      </c>
      <c r="F126" s="27">
        <v>359723.87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2"/>
        <v>359723.87</v>
      </c>
    </row>
    <row r="127" spans="1:12" ht="18.75" customHeight="1">
      <c r="A127" s="26" t="s">
        <v>120</v>
      </c>
      <c r="B127" s="38">
        <v>0</v>
      </c>
      <c r="C127" s="38">
        <v>0</v>
      </c>
      <c r="D127" s="38">
        <v>0</v>
      </c>
      <c r="E127" s="38">
        <v>0</v>
      </c>
      <c r="F127" s="27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2"/>
        <v>0</v>
      </c>
    </row>
    <row r="128" spans="1:12" ht="18.75" customHeight="1">
      <c r="A128" s="26" t="s">
        <v>121</v>
      </c>
      <c r="B128" s="38">
        <v>0</v>
      </c>
      <c r="C128" s="38">
        <v>0</v>
      </c>
      <c r="D128" s="38">
        <v>0</v>
      </c>
      <c r="E128" s="38">
        <v>0</v>
      </c>
      <c r="F128" s="27">
        <v>108162.79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2"/>
        <v>108162.79</v>
      </c>
    </row>
    <row r="129" spans="1:12" ht="18.75" customHeight="1">
      <c r="A129" s="26" t="s">
        <v>122</v>
      </c>
      <c r="B129" s="65">
        <v>0</v>
      </c>
      <c r="C129" s="65">
        <v>0</v>
      </c>
      <c r="D129" s="65">
        <v>0</v>
      </c>
      <c r="E129" s="65">
        <v>0</v>
      </c>
      <c r="F129" s="66">
        <v>876343.76</v>
      </c>
      <c r="G129" s="65">
        <v>0</v>
      </c>
      <c r="H129" s="65">
        <v>0</v>
      </c>
      <c r="I129" s="65">
        <v>0</v>
      </c>
      <c r="J129" s="65">
        <v>0</v>
      </c>
      <c r="K129" s="65"/>
      <c r="L129" s="39">
        <f t="shared" si="22"/>
        <v>876343.76</v>
      </c>
    </row>
    <row r="130" spans="1:12" ht="18.75" customHeight="1">
      <c r="A130" s="26" t="s">
        <v>123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904495.94</v>
      </c>
      <c r="H130" s="38">
        <v>0</v>
      </c>
      <c r="I130" s="38">
        <v>0</v>
      </c>
      <c r="J130" s="38">
        <v>0</v>
      </c>
      <c r="K130" s="38"/>
      <c r="L130" s="39">
        <f t="shared" si="22"/>
        <v>904495.94</v>
      </c>
    </row>
    <row r="131" spans="1:12" ht="18.75" customHeight="1">
      <c r="A131" s="26" t="s">
        <v>124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75780.21</v>
      </c>
      <c r="H131" s="38">
        <v>0</v>
      </c>
      <c r="I131" s="38">
        <v>0</v>
      </c>
      <c r="J131" s="38">
        <v>0</v>
      </c>
      <c r="K131" s="38"/>
      <c r="L131" s="39">
        <f t="shared" si="22"/>
        <v>75780.21</v>
      </c>
    </row>
    <row r="132" spans="1:12" ht="18.75" customHeight="1">
      <c r="A132" s="26" t="s">
        <v>125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420530.8</v>
      </c>
      <c r="H132" s="38">
        <v>0</v>
      </c>
      <c r="I132" s="38">
        <v>0</v>
      </c>
      <c r="J132" s="38">
        <v>0</v>
      </c>
      <c r="K132" s="38"/>
      <c r="L132" s="39">
        <f t="shared" si="22"/>
        <v>420530.8</v>
      </c>
    </row>
    <row r="133" spans="1:12" ht="18.75" customHeight="1">
      <c r="A133" s="26" t="s">
        <v>126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424859.73</v>
      </c>
      <c r="H133" s="38">
        <v>0</v>
      </c>
      <c r="I133" s="38">
        <v>0</v>
      </c>
      <c r="J133" s="38">
        <v>0</v>
      </c>
      <c r="K133" s="38"/>
      <c r="L133" s="39">
        <f t="shared" si="22"/>
        <v>424859.73</v>
      </c>
    </row>
    <row r="134" spans="1:12" ht="18.75" customHeight="1">
      <c r="A134" s="26" t="s">
        <v>127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1184773.86</v>
      </c>
      <c r="H134" s="38">
        <v>0</v>
      </c>
      <c r="I134" s="38">
        <v>0</v>
      </c>
      <c r="J134" s="38">
        <v>0</v>
      </c>
      <c r="K134" s="38"/>
      <c r="L134" s="39">
        <f t="shared" si="22"/>
        <v>1184773.86</v>
      </c>
    </row>
    <row r="135" spans="1:12" ht="18.75" customHeight="1">
      <c r="A135" s="26" t="s">
        <v>128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525805.33</v>
      </c>
      <c r="I135" s="38">
        <v>0</v>
      </c>
      <c r="J135" s="38">
        <v>0</v>
      </c>
      <c r="K135" s="38"/>
      <c r="L135" s="39">
        <f t="shared" si="22"/>
        <v>525805.33</v>
      </c>
    </row>
    <row r="136" spans="1:12" ht="18.75" customHeight="1">
      <c r="A136" s="26" t="s">
        <v>129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970084.65</v>
      </c>
      <c r="I136" s="38">
        <v>0</v>
      </c>
      <c r="J136" s="38">
        <v>0</v>
      </c>
      <c r="K136" s="38"/>
      <c r="L136" s="39">
        <f t="shared" si="22"/>
        <v>970084.65</v>
      </c>
    </row>
    <row r="137" spans="1:12" ht="18.75" customHeight="1">
      <c r="A137" s="26" t="s">
        <v>130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27">
        <v>437065.58</v>
      </c>
      <c r="J137" s="38">
        <v>0</v>
      </c>
      <c r="K137" s="38"/>
      <c r="L137" s="39">
        <f t="shared" si="22"/>
        <v>437065.58</v>
      </c>
    </row>
    <row r="138" spans="1:12" ht="18.75" customHeight="1">
      <c r="A138" s="26" t="s">
        <v>131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27">
        <v>933384.55</v>
      </c>
      <c r="K138" s="38"/>
      <c r="L138" s="39">
        <f t="shared" si="22"/>
        <v>933384.55</v>
      </c>
    </row>
    <row r="139" spans="1:12" ht="18.75" customHeight="1">
      <c r="A139" s="72" t="s">
        <v>139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1">
        <v>719400.23</v>
      </c>
      <c r="L139" s="42">
        <f t="shared" si="22"/>
        <v>719400.23</v>
      </c>
    </row>
    <row r="140" spans="1:12" ht="18.75" customHeight="1">
      <c r="A140" s="70" t="s">
        <v>144</v>
      </c>
      <c r="B140" s="47">
        <v>0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f>J110-J139</f>
        <v>933384.5499999999</v>
      </c>
      <c r="K140" s="47"/>
      <c r="L140" s="48"/>
    </row>
    <row r="141" spans="1:8" ht="18" customHeight="1">
      <c r="A141" s="70"/>
      <c r="H141" s="89"/>
    </row>
    <row r="142" spans="1:8" ht="18" customHeight="1">
      <c r="A142" s="70"/>
      <c r="H142" s="89"/>
    </row>
    <row r="143" ht="18" customHeight="1">
      <c r="A143" s="70"/>
    </row>
    <row r="144" ht="18" customHeight="1"/>
    <row r="145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2018-08-07T21:39:23Z</dcterms:modified>
  <cp:category/>
  <cp:version/>
  <cp:contentType/>
  <cp:contentStatus/>
</cp:coreProperties>
</file>