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Permissao-abr18" sheetId="1" r:id="rId1"/>
  </sheets>
  <externalReferences>
    <externalReference r:id="rId4"/>
  </externalReferences>
  <definedNames>
    <definedName name="_xlnm.Print_Titles" localSheetId="0">'Permissao-abr18'!$1:$6</definedName>
  </definedNames>
  <calcPr fullCalcOnLoad="1"/>
</workbook>
</file>

<file path=xl/sharedStrings.xml><?xml version="1.0" encoding="utf-8"?>
<sst xmlns="http://schemas.openxmlformats.org/spreadsheetml/2006/main" count="120" uniqueCount="118">
  <si>
    <t>DEMONSTRATIVO DE REMUNERAÇÃO DO SUBSISTEMA LOCAL</t>
  </si>
  <si>
    <t>OPERAÇÃO DE 01 A 30/04/18 - VENCIMENTO DE 06/04 A 08/05/18</t>
  </si>
  <si>
    <t>Tarifa do dia:</t>
  </si>
  <si>
    <t>DISCRIMINAÇÃO</t>
  </si>
  <si>
    <t>Consórcios/Empresas</t>
  </si>
  <si>
    <t>TOTAL</t>
  </si>
  <si>
    <t>Consórcio Transnoroeste</t>
  </si>
  <si>
    <t>Empresa Transunião Transporte S/A</t>
  </si>
  <si>
    <t>Qualibus Qualidade em Transporte S/A</t>
  </si>
  <si>
    <t>Pêssego Transportes Ltda</t>
  </si>
  <si>
    <t>Allibus Transportes Ltda</t>
  </si>
  <si>
    <t>Movebuss Soluções em Mobilidde Urbana Ltda</t>
  </si>
  <si>
    <t>Imperial Transportes Urbanos Ltda</t>
  </si>
  <si>
    <t>Transwolff Transportes e Turismo Ltda</t>
  </si>
  <si>
    <t>A 2 Transportes Ltda</t>
  </si>
  <si>
    <t>Auto Viação Transcap Ltda</t>
  </si>
  <si>
    <t>Alfa Rodobus S/A</t>
  </si>
  <si>
    <t>Área 1.0</t>
  </si>
  <si>
    <t>Área 2.0</t>
  </si>
  <si>
    <t>Área 3.0</t>
  </si>
  <si>
    <t>Área 3.1</t>
  </si>
  <si>
    <t>Átea 4.0</t>
  </si>
  <si>
    <t>Átea 4.1</t>
  </si>
  <si>
    <t>Área 5.0</t>
  </si>
  <si>
    <t>Átea 5.1</t>
  </si>
  <si>
    <t>Área 6.0</t>
  </si>
  <si>
    <t>Área 6.1</t>
  </si>
  <si>
    <t>Área 7.0</t>
  </si>
  <si>
    <t>Área 8.0</t>
  </si>
  <si>
    <t>Área 8.1</t>
  </si>
  <si>
    <t>1. Passageiros Transportados da Área (1.1. +  1.2. + 1.3.)</t>
  </si>
  <si>
    <t>1.1. Pagantes (1.1.1. + 1.1.2. + 1.1.3)</t>
  </si>
  <si>
    <t>1.1.1. Em Dinheiro e Passe Comum (1.1.1.1. + 1.1.1.2.)</t>
  </si>
  <si>
    <t>1.1.1.1. Em dinheiro</t>
  </si>
  <si>
    <t>1.1.1.2. Em Passe Comum</t>
  </si>
  <si>
    <t>1.1.2. Créditos Eletrônicos Bilhete Único (1.1.2.1. + 1.1.2.2. + 1.1.2.3.)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</si>
  <si>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</si>
  <si>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</si>
  <si>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</si>
  <si>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</si>
  <si>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</si>
  <si>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</si>
  <si>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</si>
  <si>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</si>
  <si>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</si>
  <si>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</si>
  <si>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</si>
  <si>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</si>
  <si>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</si>
  <si>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</si>
  <si>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</si>
  <si>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</si>
  <si>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</si>
  <si>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</si>
  <si>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</si>
  <si>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</si>
  <si>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</si>
  <si>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</si>
  <si>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</si>
  <si>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</si>
  <si>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</si>
  <si>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</si>
  <si>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</si>
  <si>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</si>
  <si>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</si>
  <si>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</si>
  <si>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</si>
  <si>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</si>
  <si>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</si>
  <si>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</si>
  <si>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</si>
  <si>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</si>
  <si>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</si>
  <si>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 xml:space="preserve">5.2.8. Ajuste de Remuneração Previsto Contratualmente </t>
  </si>
  <si>
    <t>5.2.9. Ajuste de Remuneração Previsto Contratualmente  Ar-condicionado (-) (1)</t>
  </si>
  <si>
    <t>5.2.9. Ajuste de Remuneração Previsto Contratualmente  Ar-condicionado  (+) (1)</t>
  </si>
  <si>
    <t>5.2.10. Revisão do Ajuste de Remuneração Previsto Contratualmente</t>
  </si>
  <si>
    <t>5.2.11.Reequilíbrio Financeiro Previsto Contratualmente</t>
  </si>
  <si>
    <t>5.3. Revisão de Remuneração pelo Transporte Coletivo (2)</t>
  </si>
  <si>
    <t>5.4. Revisão de Remuneração pelo Serviço Atende (3)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</si>
  <si>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</si>
  <si>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</si>
  <si>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</si>
  <si>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</si>
  <si>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</si>
  <si>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</si>
  <si>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</si>
  <si>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</si>
  <si>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Movebuss 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</si>
  <si>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</si>
  <si>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</si>
  <si>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</si>
  <si>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</si>
  <si>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</si>
  <si>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</si>
  <si>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Passageiro(4)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</si>
  <si>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</si>
  <si>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</si>
  <si>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</si>
  <si>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</si>
  <si>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</si>
  <si>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</si>
  <si>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</si>
  <si>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</si>
  <si>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</si>
  <si>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</si>
  <si>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</si>
  <si>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</si>
  <si>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</si>
  <si>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Nota:</t>
  </si>
  <si>
    <t>(1) Revisão ar-condicionado, período de 25/07 a 24/08/17.</t>
  </si>
  <si>
    <t>(2) Revisões:</t>
  </si>
  <si>
    <t>-  linhas noturnas, janeiro/2018 e março/2018;</t>
  </si>
  <si>
    <t>-  passageiros transportados, meses de janeiro e fevereiro/2018, áreas 1.0, 3.0 e 3.1, total de 19.002 passageiros;</t>
  </si>
  <si>
    <t xml:space="preserve"> - passageiros transportados, mês de março/18, total de 1.173.638 passageiros;</t>
  </si>
  <si>
    <t>- remuneração diesel, período de janeiro, março e abril/2018;</t>
  </si>
  <si>
    <t>(3) Revisão de remuneração do serviço atende, fevereiro a junho/2017.</t>
  </si>
  <si>
    <t>(4)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</si>
</sst>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&quot;R$ &quot;* #,##0.00_);_(&quot;R$ &quot;* \(#,##0.00\);_(&quot;R$ &quot;* &quot;-&quot;??_);_(@_)"/>
    <numFmt numFmtId="168" formatCode="_(* #,##0.0000_);_(* \(#,##0.000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2"/>
      <color indexed="23"/>
      <name val="Arial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rgb="FF808080"/>
      <name val="Arial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31" borderId="0" applyNumberFormat="0" applyBorder="0" applyAlignment="0" applyProtection="0"/>
    <xf numFmtId="1" fontId="21" fillId="0" borderId="0" applyBorder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5" fillId="21" borderId="5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" fontId="22" fillId="33" borderId="10" xfId="48" applyFont="1" applyFill="1" applyBorder="1" applyAlignment="1">
      <alignment horizontal="left" vertical="center"/>
      <protection/>
    </xf>
    <xf numFmtId="44" fontId="22" fillId="33" borderId="10" xfId="45" applyFont="1" applyFill="1" applyBorder="1" applyAlignment="1">
      <alignment vertical="center"/>
    </xf>
    <xf numFmtId="1" fontId="22" fillId="33" borderId="10" xfId="48" applyFont="1" applyFill="1" applyBorder="1" applyAlignment="1">
      <alignment vertical="center"/>
      <protection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indent="1"/>
    </xf>
    <xf numFmtId="165" fontId="44" fillId="0" borderId="13" xfId="52" applyNumberFormat="1" applyFont="1" applyFill="1" applyBorder="1" applyAlignment="1">
      <alignment horizontal="center" vertical="center"/>
    </xf>
    <xf numFmtId="3" fontId="45" fillId="0" borderId="0" xfId="0" applyNumberFormat="1" applyFont="1" applyAlignment="1">
      <alignment/>
    </xf>
    <xf numFmtId="0" fontId="23" fillId="0" borderId="15" xfId="0" applyFont="1" applyFill="1" applyBorder="1" applyAlignment="1">
      <alignment horizontal="left" vertical="center" indent="2"/>
    </xf>
    <xf numFmtId="165" fontId="44" fillId="0" borderId="15" xfId="52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 indent="3"/>
    </xf>
    <xf numFmtId="165" fontId="44" fillId="0" borderId="15" xfId="52" applyNumberFormat="1" applyFont="1" applyFill="1" applyBorder="1" applyAlignment="1">
      <alignment vertical="center"/>
    </xf>
    <xf numFmtId="0" fontId="44" fillId="0" borderId="15" xfId="0" applyFont="1" applyFill="1" applyBorder="1" applyAlignment="1">
      <alignment horizontal="left" vertical="center" indent="4"/>
    </xf>
    <xf numFmtId="0" fontId="23" fillId="0" borderId="15" xfId="0" applyFont="1" applyFill="1" applyBorder="1" applyAlignment="1">
      <alignment horizontal="left" vertical="center" indent="3"/>
    </xf>
    <xf numFmtId="0" fontId="44" fillId="0" borderId="15" xfId="0" applyFont="1" applyFill="1" applyBorder="1" applyAlignment="1">
      <alignment horizontal="left" vertical="center" indent="2"/>
    </xf>
    <xf numFmtId="165" fontId="44" fillId="0" borderId="15" xfId="0" applyNumberFormat="1" applyFont="1" applyFill="1" applyBorder="1" applyAlignment="1">
      <alignment vertical="center"/>
    </xf>
    <xf numFmtId="0" fontId="44" fillId="0" borderId="15" xfId="0" applyFont="1" applyFill="1" applyBorder="1" applyAlignment="1">
      <alignment horizontal="left" vertical="center" indent="1"/>
    </xf>
    <xf numFmtId="164" fontId="44" fillId="0" borderId="15" xfId="52" applyFont="1" applyFill="1" applyBorder="1" applyAlignment="1">
      <alignment vertical="center"/>
    </xf>
    <xf numFmtId="166" fontId="44" fillId="0" borderId="15" xfId="45" applyNumberFormat="1" applyFont="1" applyFill="1" applyBorder="1" applyAlignment="1">
      <alignment horizontal="center" vertical="center"/>
    </xf>
    <xf numFmtId="164" fontId="46" fillId="0" borderId="15" xfId="45" applyNumberFormat="1" applyFont="1" applyFill="1" applyBorder="1" applyAlignment="1">
      <alignment vertical="center"/>
    </xf>
    <xf numFmtId="164" fontId="44" fillId="0" borderId="15" xfId="45" applyNumberFormat="1" applyFont="1" applyFill="1" applyBorder="1" applyAlignment="1">
      <alignment vertical="center"/>
    </xf>
    <xf numFmtId="0" fontId="44" fillId="34" borderId="15" xfId="0" applyFont="1" applyFill="1" applyBorder="1" applyAlignment="1">
      <alignment horizontal="left" vertical="center" indent="2"/>
    </xf>
    <xf numFmtId="164" fontId="46" fillId="34" borderId="15" xfId="52" applyFont="1" applyFill="1" applyBorder="1" applyAlignment="1">
      <alignment vertical="center"/>
    </xf>
    <xf numFmtId="0" fontId="44" fillId="34" borderId="15" xfId="0" applyFont="1" applyFill="1" applyBorder="1" applyAlignment="1">
      <alignment vertical="center"/>
    </xf>
    <xf numFmtId="164" fontId="44" fillId="34" borderId="15" xfId="52" applyFont="1" applyFill="1" applyBorder="1" applyAlignment="1">
      <alignment vertical="center"/>
    </xf>
    <xf numFmtId="0" fontId="44" fillId="34" borderId="15" xfId="0" applyFont="1" applyFill="1" applyBorder="1" applyAlignment="1">
      <alignment horizontal="left" vertical="center" indent="1"/>
    </xf>
    <xf numFmtId="44" fontId="44" fillId="34" borderId="15" xfId="45" applyFont="1" applyFill="1" applyBorder="1" applyAlignment="1">
      <alignment horizontal="center" vertical="center"/>
    </xf>
    <xf numFmtId="167" fontId="44" fillId="0" borderId="15" xfId="45" applyNumberFormat="1" applyFont="1" applyFill="1" applyBorder="1" applyAlignment="1">
      <alignment horizontal="center" vertical="center"/>
    </xf>
    <xf numFmtId="165" fontId="44" fillId="34" borderId="15" xfId="52" applyNumberFormat="1" applyFont="1" applyFill="1" applyBorder="1" applyAlignment="1">
      <alignment vertical="center"/>
    </xf>
    <xf numFmtId="0" fontId="44" fillId="35" borderId="15" xfId="0" applyFont="1" applyFill="1" applyBorder="1" applyAlignment="1">
      <alignment horizontal="left" vertical="center" indent="1"/>
    </xf>
    <xf numFmtId="44" fontId="44" fillId="35" borderId="15" xfId="45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left" vertical="center" indent="3"/>
    </xf>
    <xf numFmtId="0" fontId="44" fillId="0" borderId="15" xfId="0" applyFont="1" applyFill="1" applyBorder="1" applyAlignment="1">
      <alignment vertical="center"/>
    </xf>
    <xf numFmtId="44" fontId="44" fillId="0" borderId="15" xfId="45" applyFont="1" applyFill="1" applyBorder="1" applyAlignment="1">
      <alignment horizontal="center" vertical="center"/>
    </xf>
    <xf numFmtId="167" fontId="44" fillId="0" borderId="15" xfId="45" applyNumberFormat="1" applyFont="1" applyFill="1" applyBorder="1" applyAlignment="1">
      <alignment vertical="center"/>
    </xf>
    <xf numFmtId="164" fontId="44" fillId="0" borderId="15" xfId="52" applyFont="1" applyFill="1" applyBorder="1" applyAlignment="1">
      <alignment horizontal="center" vertical="center"/>
    </xf>
    <xf numFmtId="164" fontId="44" fillId="0" borderId="15" xfId="45" applyNumberFormat="1" applyFont="1" applyFill="1" applyBorder="1" applyAlignment="1">
      <alignment horizontal="center" vertical="center"/>
    </xf>
    <xf numFmtId="164" fontId="44" fillId="0" borderId="15" xfId="52" applyFont="1" applyFill="1" applyBorder="1" applyAlignment="1">
      <alignment horizontal="left" vertical="center" indent="2"/>
    </xf>
    <xf numFmtId="0" fontId="0" fillId="0" borderId="15" xfId="0" applyFill="1" applyBorder="1" applyAlignment="1">
      <alignment horizontal="left" vertical="center" indent="2"/>
    </xf>
    <xf numFmtId="0" fontId="46" fillId="0" borderId="15" xfId="0" applyFont="1" applyFill="1" applyBorder="1" applyAlignment="1">
      <alignment vertical="center"/>
    </xf>
    <xf numFmtId="44" fontId="44" fillId="0" borderId="15" xfId="45" applyFont="1" applyFill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0" fontId="44" fillId="0" borderId="12" xfId="0" applyFont="1" applyFill="1" applyBorder="1" applyAlignment="1">
      <alignment vertical="center"/>
    </xf>
    <xf numFmtId="164" fontId="44" fillId="0" borderId="12" xfId="52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indent="2"/>
    </xf>
    <xf numFmtId="164" fontId="0" fillId="0" borderId="15" xfId="45" applyNumberFormat="1" applyFont="1" applyBorder="1" applyAlignment="1">
      <alignment vertical="center"/>
    </xf>
    <xf numFmtId="164" fontId="0" fillId="0" borderId="15" xfId="45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44" fillId="0" borderId="15" xfId="45" applyFont="1" applyBorder="1" applyAlignment="1">
      <alignment vertical="center"/>
    </xf>
    <xf numFmtId="164" fontId="44" fillId="0" borderId="15" xfId="45" applyNumberFormat="1" applyFont="1" applyBorder="1" applyAlignment="1">
      <alignment vertical="center"/>
    </xf>
    <xf numFmtId="164" fontId="46" fillId="0" borderId="15" xfId="45" applyNumberFormat="1" applyFont="1" applyBorder="1" applyAlignment="1">
      <alignment vertical="center"/>
    </xf>
    <xf numFmtId="44" fontId="44" fillId="0" borderId="12" xfId="45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indent="2"/>
    </xf>
    <xf numFmtId="164" fontId="44" fillId="0" borderId="13" xfId="45" applyNumberFormat="1" applyFont="1" applyBorder="1" applyAlignment="1">
      <alignment vertical="center"/>
    </xf>
    <xf numFmtId="164" fontId="44" fillId="0" borderId="13" xfId="45" applyNumberFormat="1" applyFont="1" applyFill="1" applyBorder="1" applyAlignment="1">
      <alignment vertical="center"/>
    </xf>
    <xf numFmtId="168" fontId="44" fillId="0" borderId="15" xfId="52" applyNumberFormat="1" applyFont="1" applyFill="1" applyBorder="1" applyAlignment="1">
      <alignment vertical="center"/>
    </xf>
    <xf numFmtId="168" fontId="44" fillId="0" borderId="15" xfId="52" applyNumberFormat="1" applyFont="1" applyBorder="1" applyAlignment="1">
      <alignment vertical="center"/>
    </xf>
    <xf numFmtId="44" fontId="46" fillId="0" borderId="15" xfId="45" applyFont="1" applyFill="1" applyBorder="1" applyAlignment="1">
      <alignment vertical="center"/>
    </xf>
    <xf numFmtId="168" fontId="44" fillId="0" borderId="12" xfId="52" applyNumberFormat="1" applyFont="1" applyBorder="1" applyAlignment="1">
      <alignment vertical="center"/>
    </xf>
    <xf numFmtId="168" fontId="44" fillId="0" borderId="12" xfId="52" applyNumberFormat="1" applyFont="1" applyFill="1" applyBorder="1" applyAlignment="1">
      <alignment vertical="center"/>
    </xf>
    <xf numFmtId="167" fontId="44" fillId="0" borderId="12" xfId="45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168" fontId="44" fillId="0" borderId="0" xfId="52" applyNumberFormat="1" applyFont="1" applyBorder="1" applyAlignment="1">
      <alignment vertical="center"/>
    </xf>
    <xf numFmtId="168" fontId="44" fillId="0" borderId="0" xfId="52" applyNumberFormat="1" applyFont="1" applyFill="1" applyBorder="1" applyAlignment="1">
      <alignment vertical="center"/>
    </xf>
    <xf numFmtId="0" fontId="44" fillId="0" borderId="0" xfId="0" applyFont="1" applyFill="1" applyBorder="1" applyAlignment="1" quotePrefix="1">
      <alignment horizontal="left" vertical="center"/>
    </xf>
    <xf numFmtId="164" fontId="44" fillId="0" borderId="0" xfId="52" applyFont="1" applyBorder="1" applyAlignment="1">
      <alignment vertical="center"/>
    </xf>
    <xf numFmtId="165" fontId="44" fillId="0" borderId="0" xfId="52" applyNumberFormat="1" applyFont="1" applyBorder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106</xdr:row>
      <xdr:rowOff>0</xdr:rowOff>
    </xdr:from>
    <xdr:to>
      <xdr:col>2</xdr:col>
      <xdr:colOff>914400</xdr:colOff>
      <xdr:row>107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530792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914400</xdr:colOff>
      <xdr:row>107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2530792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914400</xdr:colOff>
      <xdr:row>107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87025" y="2530792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abr18_form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418"/>
      <sheetName val="020418"/>
      <sheetName val="030418"/>
      <sheetName val="040418"/>
      <sheetName val="050418"/>
      <sheetName val="060418"/>
      <sheetName val="070418"/>
      <sheetName val="080418"/>
      <sheetName val="090418"/>
      <sheetName val="100418"/>
      <sheetName val="110418"/>
      <sheetName val="120418"/>
      <sheetName val="130418"/>
      <sheetName val="140418"/>
      <sheetName val="150418"/>
      <sheetName val="160418"/>
      <sheetName val="170418"/>
      <sheetName val="180418"/>
      <sheetName val="190418"/>
      <sheetName val="200418"/>
      <sheetName val="210418"/>
      <sheetName val="220418"/>
      <sheetName val="230418"/>
      <sheetName val="240418"/>
      <sheetName val="250418"/>
      <sheetName val="260418"/>
      <sheetName val="270418"/>
      <sheetName val="280418"/>
      <sheetName val="290418"/>
      <sheetName val="300418"/>
      <sheetName val="soma"/>
      <sheetName val="Permissao-abr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2"/>
  <dimension ref="A1:Z11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2" customWidth="1"/>
    <col min="2" max="3" width="18.25390625" style="2" customWidth="1"/>
    <col min="4" max="4" width="17.125" style="2" customWidth="1"/>
    <col min="5" max="5" width="15.75390625" style="2" customWidth="1"/>
    <col min="6" max="7" width="17.50390625" style="2" customWidth="1"/>
    <col min="8" max="9" width="17.00390625" style="2" customWidth="1"/>
    <col min="10" max="10" width="19.125" style="2" customWidth="1"/>
    <col min="11" max="12" width="17.875" style="2" customWidth="1"/>
    <col min="13" max="13" width="17.375" style="2" customWidth="1"/>
    <col min="14" max="14" width="17.625" style="2" bestFit="1" customWidth="1"/>
    <col min="15" max="15" width="20.125" style="2" bestFit="1" customWidth="1"/>
    <col min="16" max="16" width="9.00390625" style="2" customWidth="1"/>
    <col min="17" max="17" width="9.375" style="2" bestFit="1" customWidth="1"/>
    <col min="18" max="18" width="7.75390625" style="2" customWidth="1"/>
    <col min="19" max="16384" width="9.00390625" style="2" customWidth="1"/>
  </cols>
  <sheetData>
    <row r="1" spans="1:15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5"/>
      <c r="C3" s="4" t="s">
        <v>2</v>
      </c>
      <c r="D3" s="6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4"/>
    </row>
    <row r="4" spans="1:15" ht="18.75" customHeight="1">
      <c r="A4" s="8" t="s">
        <v>3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 t="s">
        <v>5</v>
      </c>
    </row>
    <row r="5" spans="1:15" ht="42" customHeight="1">
      <c r="A5" s="8"/>
      <c r="B5" s="10" t="s">
        <v>6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13</v>
      </c>
      <c r="M5" s="10" t="s">
        <v>15</v>
      </c>
      <c r="N5" s="10" t="s">
        <v>16</v>
      </c>
      <c r="O5" s="8"/>
    </row>
    <row r="6" spans="1:15" ht="20.25" customHeight="1">
      <c r="A6" s="8"/>
      <c r="B6" s="11" t="s">
        <v>17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22</v>
      </c>
      <c r="H6" s="12" t="s">
        <v>23</v>
      </c>
      <c r="I6" s="12" t="s">
        <v>24</v>
      </c>
      <c r="J6" s="11" t="s">
        <v>25</v>
      </c>
      <c r="K6" s="11" t="s">
        <v>26</v>
      </c>
      <c r="L6" s="11" t="s">
        <v>27</v>
      </c>
      <c r="M6" s="11" t="s">
        <v>28</v>
      </c>
      <c r="N6" s="11" t="s">
        <v>29</v>
      </c>
      <c r="O6" s="8"/>
    </row>
    <row r="7" spans="1:26" ht="18.75" customHeight="1">
      <c r="A7" s="13" t="s">
        <v>30</v>
      </c>
      <c r="B7" s="14">
        <f>B8+B20+B24</f>
        <v>13204363</v>
      </c>
      <c r="C7" s="14">
        <f>C8+C20+C24</f>
        <v>9739520</v>
      </c>
      <c r="D7" s="14">
        <f>D8+D20+D24</f>
        <v>10160132</v>
      </c>
      <c r="E7" s="14">
        <f>E8+E20+E24</f>
        <v>1537953</v>
      </c>
      <c r="F7" s="14">
        <f aca="true" t="shared" si="0" ref="F7:N7">F8+F20+F24</f>
        <v>8587249</v>
      </c>
      <c r="G7" s="14">
        <f t="shared" si="0"/>
        <v>13478874</v>
      </c>
      <c r="H7" s="14">
        <f>H8+H20+H24</f>
        <v>9349243</v>
      </c>
      <c r="I7" s="14">
        <f>I8+I20+I24</f>
        <v>2608992</v>
      </c>
      <c r="J7" s="14">
        <f>J8+J20+J24</f>
        <v>10503153</v>
      </c>
      <c r="K7" s="14">
        <f>K8+K20+K24</f>
        <v>8117885</v>
      </c>
      <c r="L7" s="14">
        <f>L8+L20+L24</f>
        <v>9116971</v>
      </c>
      <c r="M7" s="14">
        <f t="shared" si="0"/>
        <v>3870659</v>
      </c>
      <c r="N7" s="14">
        <f t="shared" si="0"/>
        <v>2310375</v>
      </c>
      <c r="O7" s="14">
        <f>+O8+O20+O24</f>
        <v>102585369</v>
      </c>
      <c r="P7"/>
      <c r="Q7"/>
      <c r="R7" s="15"/>
      <c r="S7"/>
      <c r="T7"/>
      <c r="U7"/>
      <c r="V7"/>
      <c r="W7"/>
      <c r="X7"/>
      <c r="Y7"/>
      <c r="Z7"/>
    </row>
    <row r="8" spans="1:26" ht="18.75" customHeight="1">
      <c r="A8" s="16" t="s">
        <v>31</v>
      </c>
      <c r="B8" s="17">
        <f>+B9+B12+B16</f>
        <v>5691175</v>
      </c>
      <c r="C8" s="17">
        <f>+C9+C12+C16</f>
        <v>4484500</v>
      </c>
      <c r="D8" s="17">
        <f>+D9+D12+D16</f>
        <v>5038568</v>
      </c>
      <c r="E8" s="17">
        <f>+E9+E12+E16</f>
        <v>689915</v>
      </c>
      <c r="F8" s="17">
        <f aca="true" t="shared" si="1" ref="F8:N8">+F9+F12+F16</f>
        <v>3964950</v>
      </c>
      <c r="G8" s="17">
        <f t="shared" si="1"/>
        <v>6369535</v>
      </c>
      <c r="H8" s="17">
        <f>+H9+H12+H16</f>
        <v>4289225</v>
      </c>
      <c r="I8" s="17">
        <f>+I9+I12+I16</f>
        <v>1244914</v>
      </c>
      <c r="J8" s="17">
        <f>+J9+J12+J16</f>
        <v>4992936</v>
      </c>
      <c r="K8" s="17">
        <f>+K9+K12+K16</f>
        <v>3831523</v>
      </c>
      <c r="L8" s="17">
        <f>+L9+L12+L16</f>
        <v>4039333</v>
      </c>
      <c r="M8" s="17">
        <f t="shared" si="1"/>
        <v>1962012</v>
      </c>
      <c r="N8" s="17">
        <f t="shared" si="1"/>
        <v>1211810</v>
      </c>
      <c r="O8" s="17">
        <f>SUM(B8:N8)</f>
        <v>47810396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8" t="s">
        <v>32</v>
      </c>
      <c r="B9" s="19">
        <v>583907</v>
      </c>
      <c r="C9" s="19">
        <v>587499</v>
      </c>
      <c r="D9" s="19">
        <v>420671</v>
      </c>
      <c r="E9" s="19">
        <v>62923</v>
      </c>
      <c r="F9" s="19">
        <v>356193</v>
      </c>
      <c r="G9" s="19">
        <v>630479</v>
      </c>
      <c r="H9" s="19">
        <v>561872</v>
      </c>
      <c r="I9" s="19">
        <v>159530</v>
      </c>
      <c r="J9" s="19">
        <v>347726</v>
      </c>
      <c r="K9" s="19">
        <v>470822</v>
      </c>
      <c r="L9" s="19">
        <v>345885</v>
      </c>
      <c r="M9" s="19">
        <v>234029</v>
      </c>
      <c r="N9" s="19">
        <v>146135</v>
      </c>
      <c r="O9" s="17">
        <f aca="true" t="shared" si="2" ref="O9:O19">SUM(B9:N9)</f>
        <v>4907671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20" t="s">
        <v>33</v>
      </c>
      <c r="B10" s="19">
        <f>+B9-B11</f>
        <v>583907</v>
      </c>
      <c r="C10" s="19">
        <f>+C9-C11</f>
        <v>587499</v>
      </c>
      <c r="D10" s="19">
        <f>+D9-D11</f>
        <v>420671</v>
      </c>
      <c r="E10" s="19">
        <f>+E9-E11</f>
        <v>62923</v>
      </c>
      <c r="F10" s="19">
        <f aca="true" t="shared" si="3" ref="F10:N10">+F9-F11</f>
        <v>356193</v>
      </c>
      <c r="G10" s="19">
        <f t="shared" si="3"/>
        <v>630479</v>
      </c>
      <c r="H10" s="19">
        <f>+H9-H11</f>
        <v>561872</v>
      </c>
      <c r="I10" s="19">
        <f>+I9-I11</f>
        <v>159530</v>
      </c>
      <c r="J10" s="19">
        <f>+J9-J11</f>
        <v>347726</v>
      </c>
      <c r="K10" s="19">
        <f>+K9-K11</f>
        <v>470822</v>
      </c>
      <c r="L10" s="19">
        <f>+L9-L11</f>
        <v>345885</v>
      </c>
      <c r="M10" s="19">
        <f t="shared" si="3"/>
        <v>234029</v>
      </c>
      <c r="N10" s="19">
        <f t="shared" si="3"/>
        <v>146135</v>
      </c>
      <c r="O10" s="17">
        <f t="shared" si="2"/>
        <v>4907671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20" t="s">
        <v>34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7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21" t="s">
        <v>35</v>
      </c>
      <c r="B12" s="19">
        <f>B13+B14+B15</f>
        <v>4831051</v>
      </c>
      <c r="C12" s="19">
        <f>C13+C14+C15</f>
        <v>3688350</v>
      </c>
      <c r="D12" s="19">
        <f>D13+D14+D15</f>
        <v>4404250</v>
      </c>
      <c r="E12" s="19">
        <f>E13+E14+E15</f>
        <v>596088</v>
      </c>
      <c r="F12" s="19">
        <f aca="true" t="shared" si="4" ref="F12:N12">F13+F14+F15</f>
        <v>3419178</v>
      </c>
      <c r="G12" s="19">
        <f t="shared" si="4"/>
        <v>5411196</v>
      </c>
      <c r="H12" s="19">
        <f>H13+H14+H15</f>
        <v>3534099</v>
      </c>
      <c r="I12" s="19">
        <f>I13+I14+I15</f>
        <v>1029494</v>
      </c>
      <c r="J12" s="19">
        <f>J13+J14+J15</f>
        <v>4376679</v>
      </c>
      <c r="K12" s="19">
        <f>K13+K14+K15</f>
        <v>3176808</v>
      </c>
      <c r="L12" s="19">
        <f>L13+L14+L15</f>
        <v>3468233</v>
      </c>
      <c r="M12" s="19">
        <f t="shared" si="4"/>
        <v>1641196</v>
      </c>
      <c r="N12" s="19">
        <f t="shared" si="4"/>
        <v>1020397</v>
      </c>
      <c r="O12" s="17">
        <f t="shared" si="2"/>
        <v>40597019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20" t="s">
        <v>36</v>
      </c>
      <c r="B13" s="19">
        <v>2353827</v>
      </c>
      <c r="C13" s="19">
        <v>1803562</v>
      </c>
      <c r="D13" s="19">
        <v>2097384</v>
      </c>
      <c r="E13" s="19">
        <v>291511</v>
      </c>
      <c r="F13" s="19">
        <v>1615973</v>
      </c>
      <c r="G13" s="19">
        <v>2598078</v>
      </c>
      <c r="H13" s="19">
        <v>1770621</v>
      </c>
      <c r="I13" s="19">
        <v>520545</v>
      </c>
      <c r="J13" s="19">
        <v>2171562</v>
      </c>
      <c r="K13" s="19">
        <v>1528895</v>
      </c>
      <c r="L13" s="19">
        <v>1646650</v>
      </c>
      <c r="M13" s="19">
        <v>768169</v>
      </c>
      <c r="N13" s="19">
        <v>467885</v>
      </c>
      <c r="O13" s="17">
        <f t="shared" si="2"/>
        <v>19634662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0" t="s">
        <v>37</v>
      </c>
      <c r="B14" s="19">
        <v>2334619</v>
      </c>
      <c r="C14" s="19">
        <v>1705194</v>
      </c>
      <c r="D14" s="19">
        <v>2206817</v>
      </c>
      <c r="E14" s="19">
        <v>281351</v>
      </c>
      <c r="F14" s="19">
        <v>1667476</v>
      </c>
      <c r="G14" s="19">
        <v>2556400</v>
      </c>
      <c r="H14" s="19">
        <v>1622405</v>
      </c>
      <c r="I14" s="19">
        <v>468402</v>
      </c>
      <c r="J14" s="19">
        <v>2104113</v>
      </c>
      <c r="K14" s="19">
        <v>1539590</v>
      </c>
      <c r="L14" s="19">
        <v>1733426</v>
      </c>
      <c r="M14" s="19">
        <v>817203</v>
      </c>
      <c r="N14" s="19">
        <v>524774</v>
      </c>
      <c r="O14" s="17">
        <f t="shared" si="2"/>
        <v>19561770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20" t="s">
        <v>38</v>
      </c>
      <c r="B15" s="19">
        <v>142605</v>
      </c>
      <c r="C15" s="19">
        <v>179594</v>
      </c>
      <c r="D15" s="19">
        <v>100049</v>
      </c>
      <c r="E15" s="19">
        <v>23226</v>
      </c>
      <c r="F15" s="19">
        <v>135729</v>
      </c>
      <c r="G15" s="19">
        <v>256718</v>
      </c>
      <c r="H15" s="19">
        <v>141073</v>
      </c>
      <c r="I15" s="19">
        <v>40547</v>
      </c>
      <c r="J15" s="19">
        <v>101004</v>
      </c>
      <c r="K15" s="19">
        <v>108323</v>
      </c>
      <c r="L15" s="19">
        <v>88157</v>
      </c>
      <c r="M15" s="19">
        <v>55824</v>
      </c>
      <c r="N15" s="19">
        <v>27738</v>
      </c>
      <c r="O15" s="17">
        <f t="shared" si="2"/>
        <v>1400587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21" t="s">
        <v>39</v>
      </c>
      <c r="B16" s="19">
        <f>B17+B18+B19</f>
        <v>276217</v>
      </c>
      <c r="C16" s="19">
        <f>C17+C18+C19</f>
        <v>208651</v>
      </c>
      <c r="D16" s="19">
        <f>D17+D18+D19</f>
        <v>213647</v>
      </c>
      <c r="E16" s="19">
        <f>E17+E18+E19</f>
        <v>30904</v>
      </c>
      <c r="F16" s="19">
        <f aca="true" t="shared" si="5" ref="F16:N16">F17+F18+F19</f>
        <v>189579</v>
      </c>
      <c r="G16" s="19">
        <f t="shared" si="5"/>
        <v>327860</v>
      </c>
      <c r="H16" s="19">
        <f>H17+H18+H19</f>
        <v>193254</v>
      </c>
      <c r="I16" s="19">
        <f>I17+I18+I19</f>
        <v>55890</v>
      </c>
      <c r="J16" s="19">
        <f>J17+J18+J19</f>
        <v>268531</v>
      </c>
      <c r="K16" s="19">
        <f>K17+K18+K19</f>
        <v>183893</v>
      </c>
      <c r="L16" s="19">
        <f>L17+L18+L19</f>
        <v>225215</v>
      </c>
      <c r="M16" s="19">
        <f t="shared" si="5"/>
        <v>86787</v>
      </c>
      <c r="N16" s="19">
        <f t="shared" si="5"/>
        <v>45278</v>
      </c>
      <c r="O16" s="17">
        <f t="shared" si="2"/>
        <v>2305706</v>
      </c>
    </row>
    <row r="17" spans="1:26" ht="18.75" customHeight="1">
      <c r="A17" s="20" t="s">
        <v>40</v>
      </c>
      <c r="B17" s="19">
        <v>272848</v>
      </c>
      <c r="C17" s="19">
        <v>206748</v>
      </c>
      <c r="D17" s="19">
        <v>211298</v>
      </c>
      <c r="E17" s="19">
        <v>30601</v>
      </c>
      <c r="F17" s="19">
        <v>188003</v>
      </c>
      <c r="G17" s="19">
        <v>325016</v>
      </c>
      <c r="H17" s="19">
        <v>191556</v>
      </c>
      <c r="I17" s="19">
        <v>55335</v>
      </c>
      <c r="J17" s="19">
        <v>265951</v>
      </c>
      <c r="K17" s="19">
        <v>181341</v>
      </c>
      <c r="L17" s="19">
        <v>222263</v>
      </c>
      <c r="M17" s="19">
        <v>85851</v>
      </c>
      <c r="N17" s="19">
        <v>44434</v>
      </c>
      <c r="O17" s="17">
        <f t="shared" si="2"/>
        <v>2281245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20" t="s">
        <v>41</v>
      </c>
      <c r="B18" s="19">
        <v>2861</v>
      </c>
      <c r="C18" s="19">
        <v>1634</v>
      </c>
      <c r="D18" s="19">
        <v>2054</v>
      </c>
      <c r="E18" s="19">
        <v>236</v>
      </c>
      <c r="F18" s="19">
        <v>1457</v>
      </c>
      <c r="G18" s="19">
        <v>2597</v>
      </c>
      <c r="H18" s="19">
        <v>1555</v>
      </c>
      <c r="I18" s="19">
        <v>468</v>
      </c>
      <c r="J18" s="19">
        <v>2317</v>
      </c>
      <c r="K18" s="19">
        <v>2388</v>
      </c>
      <c r="L18" s="19">
        <v>2776</v>
      </c>
      <c r="M18" s="19">
        <v>844</v>
      </c>
      <c r="N18" s="19">
        <v>753</v>
      </c>
      <c r="O18" s="17">
        <f t="shared" si="2"/>
        <v>21940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20" t="s">
        <v>42</v>
      </c>
      <c r="B19" s="19">
        <v>508</v>
      </c>
      <c r="C19" s="19">
        <v>269</v>
      </c>
      <c r="D19" s="19">
        <v>295</v>
      </c>
      <c r="E19" s="19">
        <v>67</v>
      </c>
      <c r="F19" s="19">
        <v>119</v>
      </c>
      <c r="G19" s="19">
        <v>247</v>
      </c>
      <c r="H19" s="19">
        <v>143</v>
      </c>
      <c r="I19" s="19">
        <v>87</v>
      </c>
      <c r="J19" s="19">
        <v>263</v>
      </c>
      <c r="K19" s="19">
        <v>164</v>
      </c>
      <c r="L19" s="19">
        <v>176</v>
      </c>
      <c r="M19" s="19">
        <v>92</v>
      </c>
      <c r="N19" s="19">
        <v>91</v>
      </c>
      <c r="O19" s="17">
        <f t="shared" si="2"/>
        <v>2521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22" t="s">
        <v>43</v>
      </c>
      <c r="B20" s="23">
        <f>B21+B22+B23</f>
        <v>3536217</v>
      </c>
      <c r="C20" s="23">
        <f>C21+C22+C23</f>
        <v>2205828</v>
      </c>
      <c r="D20" s="23">
        <f>D21+D22+D23</f>
        <v>2147151</v>
      </c>
      <c r="E20" s="23">
        <f>E21+E22+E23</f>
        <v>324916</v>
      </c>
      <c r="F20" s="23">
        <f aca="true" t="shared" si="6" ref="F20:N20">F21+F22+F23</f>
        <v>1869381</v>
      </c>
      <c r="G20" s="23">
        <f t="shared" si="6"/>
        <v>2910059</v>
      </c>
      <c r="H20" s="23">
        <f>H21+H22+H23</f>
        <v>2307202</v>
      </c>
      <c r="I20" s="23">
        <f>I21+I22+I23</f>
        <v>629047</v>
      </c>
      <c r="J20" s="23">
        <f>J21+J22+J23</f>
        <v>2725093</v>
      </c>
      <c r="K20" s="23">
        <f>K21+K22+K23</f>
        <v>1943753</v>
      </c>
      <c r="L20" s="23">
        <f>L21+L22+L23</f>
        <v>2716127</v>
      </c>
      <c r="M20" s="23">
        <f t="shared" si="6"/>
        <v>1078891</v>
      </c>
      <c r="N20" s="23">
        <f t="shared" si="6"/>
        <v>619256</v>
      </c>
      <c r="O20" s="17">
        <f aca="true" t="shared" si="7" ref="O20:O26">SUM(B20:N20)</f>
        <v>25012921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8" t="s">
        <v>44</v>
      </c>
      <c r="B21" s="19">
        <v>1876682</v>
      </c>
      <c r="C21" s="19">
        <v>1239204</v>
      </c>
      <c r="D21" s="19">
        <v>1135637</v>
      </c>
      <c r="E21" s="19">
        <v>182014</v>
      </c>
      <c r="F21" s="19">
        <v>998107</v>
      </c>
      <c r="G21" s="19">
        <v>1580312</v>
      </c>
      <c r="H21" s="19">
        <v>1308283</v>
      </c>
      <c r="I21" s="19">
        <v>363176</v>
      </c>
      <c r="J21" s="19">
        <v>1497616</v>
      </c>
      <c r="K21" s="19">
        <v>1048848</v>
      </c>
      <c r="L21" s="19">
        <v>1414089</v>
      </c>
      <c r="M21" s="19">
        <v>569475</v>
      </c>
      <c r="N21" s="19">
        <v>321291</v>
      </c>
      <c r="O21" s="17">
        <f t="shared" si="7"/>
        <v>13534734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8" t="s">
        <v>45</v>
      </c>
      <c r="B22" s="19">
        <v>1588945</v>
      </c>
      <c r="C22" s="19">
        <v>903075</v>
      </c>
      <c r="D22" s="19">
        <v>974958</v>
      </c>
      <c r="E22" s="19">
        <v>134323</v>
      </c>
      <c r="F22" s="19">
        <v>822871</v>
      </c>
      <c r="G22" s="19">
        <v>1243546</v>
      </c>
      <c r="H22" s="19">
        <v>949340</v>
      </c>
      <c r="I22" s="19">
        <v>252778</v>
      </c>
      <c r="J22" s="19">
        <v>1176985</v>
      </c>
      <c r="K22" s="19">
        <v>851797</v>
      </c>
      <c r="L22" s="19">
        <v>1253977</v>
      </c>
      <c r="M22" s="19">
        <v>485065</v>
      </c>
      <c r="N22" s="19">
        <v>286209</v>
      </c>
      <c r="O22" s="17">
        <f t="shared" si="7"/>
        <v>10923869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8" t="s">
        <v>46</v>
      </c>
      <c r="B23" s="19">
        <v>70590</v>
      </c>
      <c r="C23" s="19">
        <v>63549</v>
      </c>
      <c r="D23" s="19">
        <v>36556</v>
      </c>
      <c r="E23" s="19">
        <v>8579</v>
      </c>
      <c r="F23" s="19">
        <v>48403</v>
      </c>
      <c r="G23" s="19">
        <v>86201</v>
      </c>
      <c r="H23" s="19">
        <v>49579</v>
      </c>
      <c r="I23" s="19">
        <v>13093</v>
      </c>
      <c r="J23" s="19">
        <v>50492</v>
      </c>
      <c r="K23" s="19">
        <v>43108</v>
      </c>
      <c r="L23" s="19">
        <v>48061</v>
      </c>
      <c r="M23" s="19">
        <v>24351</v>
      </c>
      <c r="N23" s="19">
        <v>11756</v>
      </c>
      <c r="O23" s="17">
        <f t="shared" si="7"/>
        <v>554318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2" t="s">
        <v>47</v>
      </c>
      <c r="B24" s="19">
        <f>B25+B26</f>
        <v>3976971</v>
      </c>
      <c r="C24" s="19">
        <f>C25+C26</f>
        <v>3049192</v>
      </c>
      <c r="D24" s="19">
        <f>D25+D26</f>
        <v>2974413</v>
      </c>
      <c r="E24" s="19">
        <f>E25+E26</f>
        <v>523122</v>
      </c>
      <c r="F24" s="19">
        <f aca="true" t="shared" si="8" ref="F24:N24">F25+F26</f>
        <v>2752918</v>
      </c>
      <c r="G24" s="19">
        <f t="shared" si="8"/>
        <v>4199280</v>
      </c>
      <c r="H24" s="19">
        <f>H25+H26</f>
        <v>2752816</v>
      </c>
      <c r="I24" s="19">
        <f>I25+I26</f>
        <v>735031</v>
      </c>
      <c r="J24" s="19">
        <f>J25+J26</f>
        <v>2785124</v>
      </c>
      <c r="K24" s="19">
        <f>K25+K26</f>
        <v>2342609</v>
      </c>
      <c r="L24" s="19">
        <f>L25+L26</f>
        <v>2361511</v>
      </c>
      <c r="M24" s="19">
        <f t="shared" si="8"/>
        <v>829756</v>
      </c>
      <c r="N24" s="19">
        <f t="shared" si="8"/>
        <v>479309</v>
      </c>
      <c r="O24" s="17">
        <f t="shared" si="7"/>
        <v>29762052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8" t="s">
        <v>48</v>
      </c>
      <c r="B25" s="19">
        <v>1965393</v>
      </c>
      <c r="C25" s="19">
        <v>1673594</v>
      </c>
      <c r="D25" s="19">
        <v>1622672</v>
      </c>
      <c r="E25" s="19">
        <v>315702</v>
      </c>
      <c r="F25" s="19">
        <v>1521223</v>
      </c>
      <c r="G25" s="19">
        <v>2444086</v>
      </c>
      <c r="H25" s="19">
        <v>1628797</v>
      </c>
      <c r="I25" s="19">
        <v>463824</v>
      </c>
      <c r="J25" s="19">
        <v>1422156</v>
      </c>
      <c r="K25" s="19">
        <v>1327097</v>
      </c>
      <c r="L25" s="19">
        <v>1217837</v>
      </c>
      <c r="M25" s="19">
        <v>433314</v>
      </c>
      <c r="N25" s="19">
        <v>221469</v>
      </c>
      <c r="O25" s="17">
        <f t="shared" si="7"/>
        <v>16257164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8" t="s">
        <v>49</v>
      </c>
      <c r="B26" s="19">
        <v>2011578</v>
      </c>
      <c r="C26" s="19">
        <v>1375598</v>
      </c>
      <c r="D26" s="19">
        <v>1351741</v>
      </c>
      <c r="E26" s="19">
        <v>207420</v>
      </c>
      <c r="F26" s="19">
        <v>1231695</v>
      </c>
      <c r="G26" s="19">
        <v>1755194</v>
      </c>
      <c r="H26" s="19">
        <v>1124019</v>
      </c>
      <c r="I26" s="19">
        <v>271207</v>
      </c>
      <c r="J26" s="19">
        <v>1362968</v>
      </c>
      <c r="K26" s="19">
        <v>1015512</v>
      </c>
      <c r="L26" s="19">
        <v>1143674</v>
      </c>
      <c r="M26" s="19">
        <v>396442</v>
      </c>
      <c r="N26" s="19">
        <v>257840</v>
      </c>
      <c r="O26" s="17">
        <f t="shared" si="7"/>
        <v>13504888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4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5"/>
    </row>
    <row r="28" spans="1:26" ht="18.75" customHeight="1">
      <c r="A28" s="24" t="s">
        <v>50</v>
      </c>
      <c r="B28" s="26">
        <f>B29+B30</f>
        <v>2.09110546</v>
      </c>
      <c r="C28" s="26">
        <f aca="true" t="shared" si="9" ref="C28:N28">C29+C30</f>
        <v>2.1945305</v>
      </c>
      <c r="D28" s="26">
        <f t="shared" si="9"/>
        <v>1.86265005</v>
      </c>
      <c r="E28" s="26">
        <f t="shared" si="9"/>
        <v>2.7615184</v>
      </c>
      <c r="F28" s="26">
        <f t="shared" si="9"/>
        <v>2.17494205</v>
      </c>
      <c r="G28" s="26">
        <f t="shared" si="9"/>
        <v>1.7247999999999999</v>
      </c>
      <c r="H28" s="26">
        <f>H29+H30</f>
        <v>2.0851</v>
      </c>
      <c r="I28" s="26">
        <f>I29+I30</f>
        <v>2.1327002</v>
      </c>
      <c r="J28" s="26">
        <f>J29+J30</f>
        <v>2.0483118</v>
      </c>
      <c r="K28" s="26">
        <f>K29+K30</f>
        <v>2.4050343</v>
      </c>
      <c r="L28" s="26">
        <f>L29+L30</f>
        <v>2.30394976</v>
      </c>
      <c r="M28" s="26">
        <f t="shared" si="9"/>
        <v>2.89413143</v>
      </c>
      <c r="N28" s="26">
        <f t="shared" si="9"/>
        <v>2.50697856</v>
      </c>
      <c r="O28" s="27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22" t="s">
        <v>51</v>
      </c>
      <c r="B29" s="26">
        <v>2.0973</v>
      </c>
      <c r="C29" s="26">
        <v>2.2004</v>
      </c>
      <c r="D29" s="26">
        <v>1.8682</v>
      </c>
      <c r="E29" s="26">
        <v>2.7678</v>
      </c>
      <c r="F29" s="26">
        <v>2.1813</v>
      </c>
      <c r="G29" s="26">
        <v>1.7299</v>
      </c>
      <c r="H29" s="26">
        <v>2.0907</v>
      </c>
      <c r="I29" s="26">
        <v>2.1383</v>
      </c>
      <c r="J29" s="26">
        <v>2.054</v>
      </c>
      <c r="K29" s="26">
        <v>2.4114</v>
      </c>
      <c r="L29" s="26">
        <v>2.3102</v>
      </c>
      <c r="M29" s="26">
        <v>2.9015</v>
      </c>
      <c r="N29" s="26">
        <v>2.5143</v>
      </c>
      <c r="O29" s="28"/>
      <c r="P29"/>
    </row>
    <row r="30" spans="1:26" ht="18.75" customHeight="1">
      <c r="A30" s="29" t="s">
        <v>52</v>
      </c>
      <c r="B30" s="26">
        <v>-0.00619454</v>
      </c>
      <c r="C30" s="26">
        <v>-0.0058695</v>
      </c>
      <c r="D30" s="26">
        <v>-0.00554995</v>
      </c>
      <c r="E30" s="26">
        <v>-0.0062816</v>
      </c>
      <c r="F30" s="26">
        <v>-0.00635795</v>
      </c>
      <c r="G30" s="26">
        <v>-0.0051</v>
      </c>
      <c r="H30" s="26">
        <v>-0.0056</v>
      </c>
      <c r="I30" s="26">
        <v>-0.0055998</v>
      </c>
      <c r="J30" s="26">
        <v>-0.0056882</v>
      </c>
      <c r="K30" s="26">
        <v>-0.0063657</v>
      </c>
      <c r="L30" s="26">
        <v>-0.00625024</v>
      </c>
      <c r="M30" s="26">
        <v>-0.00736857</v>
      </c>
      <c r="N30" s="26">
        <v>-0.00732144</v>
      </c>
      <c r="O30" s="30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29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</row>
    <row r="32" spans="1:15" ht="18.75" customHeight="1">
      <c r="A32" s="33" t="s">
        <v>53</v>
      </c>
      <c r="B32" s="34">
        <v>97712.40000000004</v>
      </c>
      <c r="C32" s="34">
        <v>71775.59999999996</v>
      </c>
      <c r="D32" s="34">
        <v>64842.00000000003</v>
      </c>
      <c r="E32" s="34">
        <v>19388.4</v>
      </c>
      <c r="F32" s="34">
        <v>64842.00000000003</v>
      </c>
      <c r="G32" s="34">
        <v>79864.80000000006</v>
      </c>
      <c r="H32" s="34">
        <v>67281.60000000002</v>
      </c>
      <c r="I32" s="34">
        <v>19645.2</v>
      </c>
      <c r="J32" s="34">
        <v>76398</v>
      </c>
      <c r="K32" s="34">
        <v>63557.99999999997</v>
      </c>
      <c r="L32" s="34">
        <v>78067.20000000001</v>
      </c>
      <c r="M32" s="34">
        <v>38134.80000000002</v>
      </c>
      <c r="N32" s="34">
        <v>21571.200000000015</v>
      </c>
      <c r="O32" s="35">
        <f>SUM(B32:N32)</f>
        <v>763081.2000000003</v>
      </c>
    </row>
    <row r="33" spans="1:26" ht="18.75" customHeight="1">
      <c r="A33" s="29" t="s">
        <v>54</v>
      </c>
      <c r="B33" s="36">
        <v>761</v>
      </c>
      <c r="C33" s="36">
        <v>559</v>
      </c>
      <c r="D33" s="36">
        <v>505</v>
      </c>
      <c r="E33" s="36">
        <v>151</v>
      </c>
      <c r="F33" s="36">
        <v>505</v>
      </c>
      <c r="G33" s="36">
        <v>622</v>
      </c>
      <c r="H33" s="36">
        <v>524</v>
      </c>
      <c r="I33" s="36">
        <v>153</v>
      </c>
      <c r="J33" s="36">
        <v>595</v>
      </c>
      <c r="K33" s="36">
        <v>495</v>
      </c>
      <c r="L33" s="36">
        <v>608</v>
      </c>
      <c r="M33" s="36">
        <v>297</v>
      </c>
      <c r="N33" s="36">
        <v>168</v>
      </c>
      <c r="O33" s="17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9" t="s">
        <v>55</v>
      </c>
      <c r="B34" s="32">
        <v>4.28</v>
      </c>
      <c r="C34" s="32">
        <v>4.28</v>
      </c>
      <c r="D34" s="32">
        <v>4.28</v>
      </c>
      <c r="E34" s="32">
        <v>4.28</v>
      </c>
      <c r="F34" s="32">
        <v>4.28</v>
      </c>
      <c r="G34" s="32">
        <v>4.28</v>
      </c>
      <c r="H34" s="32">
        <v>4.28</v>
      </c>
      <c r="I34" s="32">
        <v>4.28</v>
      </c>
      <c r="J34" s="32">
        <v>4.28</v>
      </c>
      <c r="K34" s="32">
        <v>4.28</v>
      </c>
      <c r="L34" s="32">
        <v>4.28</v>
      </c>
      <c r="M34" s="32">
        <v>4.28</v>
      </c>
      <c r="N34" s="32">
        <v>4.28</v>
      </c>
      <c r="O34" s="3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29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/>
    </row>
    <row r="36" spans="1:15" ht="18.75" customHeight="1">
      <c r="A36" s="37" t="s">
        <v>56</v>
      </c>
      <c r="B36" s="38">
        <f>B37+B38+B39+B40</f>
        <v>27849182.96512198</v>
      </c>
      <c r="C36" s="38">
        <f aca="true" t="shared" si="10" ref="C36:N36">C37+C38+C39+C40</f>
        <v>21566153.095360003</v>
      </c>
      <c r="D36" s="38">
        <f t="shared" si="10"/>
        <v>19295210.0778066</v>
      </c>
      <c r="E36" s="38">
        <f t="shared" si="10"/>
        <v>4266473.9078351995</v>
      </c>
      <c r="F36" s="38">
        <f t="shared" si="10"/>
        <v>18826726.04392045</v>
      </c>
      <c r="G36" s="38">
        <f t="shared" si="10"/>
        <v>23450976.4752</v>
      </c>
      <c r="H36" s="38">
        <f t="shared" si="10"/>
        <v>19666604.779300004</v>
      </c>
      <c r="I36" s="38">
        <f>I37+I38+I39+I40</f>
        <v>5583842.960198401</v>
      </c>
      <c r="J36" s="38">
        <f>J37+J38+J39+J40</f>
        <v>21797502.5271054</v>
      </c>
      <c r="K36" s="38">
        <f>K37+K38+K39+K40</f>
        <v>19742134.1384555</v>
      </c>
      <c r="L36" s="38">
        <f>L37+L38+L39+L40</f>
        <v>21283098.28737696</v>
      </c>
      <c r="M36" s="38">
        <f t="shared" si="10"/>
        <v>11310472.166712372</v>
      </c>
      <c r="N36" s="38">
        <f t="shared" si="10"/>
        <v>5813631.79056</v>
      </c>
      <c r="O36" s="38">
        <f>O37+O38+O39+O40</f>
        <v>220452009.21495283</v>
      </c>
    </row>
    <row r="37" spans="1:15" ht="18.75" customHeight="1">
      <c r="A37" s="39" t="s">
        <v>57</v>
      </c>
      <c r="B37" s="32">
        <f aca="true" t="shared" si="11" ref="B37:N37">B29*B7</f>
        <v>27693510.5199</v>
      </c>
      <c r="C37" s="32">
        <f t="shared" si="11"/>
        <v>21430839.808000002</v>
      </c>
      <c r="D37" s="32">
        <f t="shared" si="11"/>
        <v>18981158.6024</v>
      </c>
      <c r="E37" s="32">
        <f t="shared" si="11"/>
        <v>4256746.313399999</v>
      </c>
      <c r="F37" s="32">
        <f t="shared" si="11"/>
        <v>18731366.243699998</v>
      </c>
      <c r="G37" s="32">
        <f t="shared" si="11"/>
        <v>23317104.1326</v>
      </c>
      <c r="H37" s="32">
        <f t="shared" si="11"/>
        <v>19546462.3401</v>
      </c>
      <c r="I37" s="32">
        <f>I29*I7</f>
        <v>5578807.5936</v>
      </c>
      <c r="J37" s="32">
        <f>J29*J7</f>
        <v>21573476.262</v>
      </c>
      <c r="K37" s="32">
        <f>K29*K7</f>
        <v>19575467.889</v>
      </c>
      <c r="L37" s="32">
        <f>L29*L7</f>
        <v>21062026.4042</v>
      </c>
      <c r="M37" s="32">
        <f t="shared" si="11"/>
        <v>11230717.0885</v>
      </c>
      <c r="N37" s="32">
        <f t="shared" si="11"/>
        <v>5808975.8625</v>
      </c>
      <c r="O37" s="34">
        <f>SUM(B37:N37)</f>
        <v>218786659.0599</v>
      </c>
    </row>
    <row r="38" spans="1:15" ht="18.75" customHeight="1">
      <c r="A38" s="39" t="s">
        <v>58</v>
      </c>
      <c r="B38" s="32">
        <f aca="true" t="shared" si="12" ref="B38:N38">B30*B7</f>
        <v>-81794.95477802001</v>
      </c>
      <c r="C38" s="32">
        <f t="shared" si="12"/>
        <v>-57166.11264</v>
      </c>
      <c r="D38" s="32">
        <f t="shared" si="12"/>
        <v>-56388.224593399995</v>
      </c>
      <c r="E38" s="32">
        <f t="shared" si="12"/>
        <v>-9660.8055648</v>
      </c>
      <c r="F38" s="32">
        <f t="shared" si="12"/>
        <v>-54597.299779550005</v>
      </c>
      <c r="G38" s="32">
        <f t="shared" si="12"/>
        <v>-68742.2574</v>
      </c>
      <c r="H38" s="32">
        <f t="shared" si="12"/>
        <v>-52355.7608</v>
      </c>
      <c r="I38" s="32">
        <f>I30*I7</f>
        <v>-14609.8334016</v>
      </c>
      <c r="J38" s="32">
        <f>J30*J7</f>
        <v>-59744.0348946</v>
      </c>
      <c r="K38" s="32">
        <f>K30*K7</f>
        <v>-51676.0205445</v>
      </c>
      <c r="L38" s="32">
        <f>L30*L7</f>
        <v>-56983.25682304</v>
      </c>
      <c r="M38" s="32">
        <f t="shared" si="12"/>
        <v>-28521.22178763</v>
      </c>
      <c r="N38" s="32">
        <f t="shared" si="12"/>
        <v>-16915.271940000002</v>
      </c>
      <c r="O38" s="35">
        <f>SUM(B38:N38)</f>
        <v>-609155.0549471399</v>
      </c>
    </row>
    <row r="39" spans="1:15" ht="18.75" customHeight="1">
      <c r="A39" s="39" t="s">
        <v>59</v>
      </c>
      <c r="B39" s="32">
        <f aca="true" t="shared" si="13" ref="B39:N39">B32</f>
        <v>97712.40000000004</v>
      </c>
      <c r="C39" s="32">
        <f t="shared" si="13"/>
        <v>71775.59999999996</v>
      </c>
      <c r="D39" s="32">
        <f t="shared" si="13"/>
        <v>64842.00000000003</v>
      </c>
      <c r="E39" s="32">
        <f t="shared" si="13"/>
        <v>19388.4</v>
      </c>
      <c r="F39" s="32">
        <f t="shared" si="13"/>
        <v>64842.00000000003</v>
      </c>
      <c r="G39" s="32">
        <f t="shared" si="13"/>
        <v>79864.80000000006</v>
      </c>
      <c r="H39" s="32">
        <f t="shared" si="13"/>
        <v>67281.60000000002</v>
      </c>
      <c r="I39" s="32">
        <f>I32</f>
        <v>19645.2</v>
      </c>
      <c r="J39" s="32">
        <f>J32</f>
        <v>76398</v>
      </c>
      <c r="K39" s="32">
        <f>K32</f>
        <v>63557.99999999997</v>
      </c>
      <c r="L39" s="32">
        <f>L32</f>
        <v>78067.20000000001</v>
      </c>
      <c r="M39" s="32">
        <f t="shared" si="13"/>
        <v>38134.80000000002</v>
      </c>
      <c r="N39" s="32">
        <f t="shared" si="13"/>
        <v>21571.200000000015</v>
      </c>
      <c r="O39" s="34">
        <f>SUM(B39:N39)</f>
        <v>763081.2000000003</v>
      </c>
    </row>
    <row r="40" spans="1:26" ht="18.75" customHeight="1">
      <c r="A40" s="24" t="s">
        <v>60</v>
      </c>
      <c r="B40" s="32">
        <v>139755</v>
      </c>
      <c r="C40" s="32">
        <v>120703.80000000008</v>
      </c>
      <c r="D40" s="32">
        <v>305597.70000000007</v>
      </c>
      <c r="E40" s="32">
        <v>0</v>
      </c>
      <c r="F40" s="32">
        <v>85115.09999999996</v>
      </c>
      <c r="G40" s="32">
        <v>122749.80000000008</v>
      </c>
      <c r="H40" s="32">
        <v>105216.60000000002</v>
      </c>
      <c r="I40" s="32">
        <v>0</v>
      </c>
      <c r="J40" s="32">
        <v>207372.30000000008</v>
      </c>
      <c r="K40" s="32">
        <v>154784.27000000002</v>
      </c>
      <c r="L40" s="32">
        <v>199987.93999999992</v>
      </c>
      <c r="M40" s="32">
        <v>70141.50000000003</v>
      </c>
      <c r="N40" s="32">
        <v>0</v>
      </c>
      <c r="O40" s="34">
        <f>SUM(B40:N40)</f>
        <v>1511424.0100000002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8"/>
      <c r="B41" s="25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 customHeight="1">
      <c r="A42" s="24" t="s">
        <v>61</v>
      </c>
      <c r="B42" s="35">
        <f>+B43+B46+B59+B60</f>
        <v>-1536088.3800000001</v>
      </c>
      <c r="C42" s="35">
        <f aca="true" t="shared" si="14" ref="C42:N42">+C43+C46+C59+C60</f>
        <v>-1928761.5000000002</v>
      </c>
      <c r="D42" s="35">
        <f t="shared" si="14"/>
        <v>-1211200.2600000002</v>
      </c>
      <c r="E42" s="35">
        <f t="shared" si="14"/>
        <v>-369362.32999999996</v>
      </c>
      <c r="F42" s="35">
        <f t="shared" si="14"/>
        <v>-812430.56</v>
      </c>
      <c r="G42" s="35">
        <f t="shared" si="14"/>
        <v>-1924209.34</v>
      </c>
      <c r="H42" s="35">
        <f t="shared" si="14"/>
        <v>-1843026.1700000002</v>
      </c>
      <c r="I42" s="35">
        <f>+I43+I46+I59+I60</f>
        <v>-675623.1100000001</v>
      </c>
      <c r="J42" s="35">
        <f>+J43+J46+J59+J60</f>
        <v>-1164941.48</v>
      </c>
      <c r="K42" s="35">
        <f>+K43+K46+K59+K60</f>
        <v>-1557710.48</v>
      </c>
      <c r="L42" s="35">
        <f>+L43+L46+L59+L60</f>
        <v>-979190.3600000001</v>
      </c>
      <c r="M42" s="35">
        <f t="shared" si="14"/>
        <v>-483794.95999999996</v>
      </c>
      <c r="N42" s="35">
        <f t="shared" si="14"/>
        <v>-472755.75</v>
      </c>
      <c r="O42" s="35">
        <f>+O43+O46+O59+O60</f>
        <v>-14959094.68</v>
      </c>
    </row>
    <row r="43" spans="1:15" ht="18.75" customHeight="1">
      <c r="A43" s="22" t="s">
        <v>62</v>
      </c>
      <c r="B43" s="42">
        <f>B44+B45</f>
        <v>-2335628</v>
      </c>
      <c r="C43" s="42">
        <f>C44+C45</f>
        <v>-2349996</v>
      </c>
      <c r="D43" s="42">
        <f>D44+D45</f>
        <v>-1682684</v>
      </c>
      <c r="E43" s="42">
        <f>E44+E45</f>
        <v>-251692</v>
      </c>
      <c r="F43" s="42">
        <f aca="true" t="shared" si="15" ref="F43:N43">F44+F45</f>
        <v>-1424772</v>
      </c>
      <c r="G43" s="42">
        <f t="shared" si="15"/>
        <v>-2521916</v>
      </c>
      <c r="H43" s="42">
        <f t="shared" si="15"/>
        <v>-2247488</v>
      </c>
      <c r="I43" s="42">
        <f>I44+I45</f>
        <v>-638120</v>
      </c>
      <c r="J43" s="42">
        <f>J44+J45</f>
        <v>-1390904</v>
      </c>
      <c r="K43" s="42">
        <f>K44+K45</f>
        <v>-1883288</v>
      </c>
      <c r="L43" s="42">
        <f>L44+L45</f>
        <v>-1383540</v>
      </c>
      <c r="M43" s="42">
        <f t="shared" si="15"/>
        <v>-936116</v>
      </c>
      <c r="N43" s="42">
        <f t="shared" si="15"/>
        <v>-584540</v>
      </c>
      <c r="O43" s="35">
        <f aca="true" t="shared" si="16" ref="O43:O60">SUM(B43:N43)</f>
        <v>-19630684</v>
      </c>
    </row>
    <row r="44" spans="1:26" ht="18.75" customHeight="1">
      <c r="A44" s="18" t="s">
        <v>63</v>
      </c>
      <c r="B44" s="25">
        <f>ROUND(-B9*$D$3,2)</f>
        <v>-2335628</v>
      </c>
      <c r="C44" s="25">
        <f>ROUND(-C9*$D$3,2)</f>
        <v>-2349996</v>
      </c>
      <c r="D44" s="25">
        <f>ROUND(-D9*$D$3,2)</f>
        <v>-1682684</v>
      </c>
      <c r="E44" s="25">
        <f>ROUND(-E9*$D$3,2)</f>
        <v>-251692</v>
      </c>
      <c r="F44" s="25">
        <f aca="true" t="shared" si="17" ref="F44:N44">ROUND(-F9*$D$3,2)</f>
        <v>-1424772</v>
      </c>
      <c r="G44" s="25">
        <f t="shared" si="17"/>
        <v>-2521916</v>
      </c>
      <c r="H44" s="25">
        <f t="shared" si="17"/>
        <v>-2247488</v>
      </c>
      <c r="I44" s="25">
        <f>ROUND(-I9*$D$3,2)</f>
        <v>-638120</v>
      </c>
      <c r="J44" s="25">
        <f>ROUND(-J9*$D$3,2)</f>
        <v>-1390904</v>
      </c>
      <c r="K44" s="25">
        <f>ROUND(-K9*$D$3,2)</f>
        <v>-1883288</v>
      </c>
      <c r="L44" s="25">
        <f>ROUND(-L9*$D$3,2)</f>
        <v>-1383540</v>
      </c>
      <c r="M44" s="25">
        <f t="shared" si="17"/>
        <v>-936116</v>
      </c>
      <c r="N44" s="25">
        <f t="shared" si="17"/>
        <v>-584540</v>
      </c>
      <c r="O44" s="43">
        <f t="shared" si="16"/>
        <v>-19630684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8" t="s">
        <v>64</v>
      </c>
      <c r="B45" s="25">
        <f>ROUND(B11*$D$3,2)</f>
        <v>0</v>
      </c>
      <c r="C45" s="25">
        <f>ROUND(C11*$D$3,2)</f>
        <v>0</v>
      </c>
      <c r="D45" s="25">
        <f>ROUND(D11*$D$3,2)</f>
        <v>0</v>
      </c>
      <c r="E45" s="25">
        <f>ROUND(E11*$D$3,2)</f>
        <v>0</v>
      </c>
      <c r="F45" s="25">
        <f aca="true" t="shared" si="18" ref="F45:N45">ROUND(F11*$D$3,2)</f>
        <v>0</v>
      </c>
      <c r="G45" s="25">
        <f t="shared" si="18"/>
        <v>0</v>
      </c>
      <c r="H45" s="25">
        <f t="shared" si="18"/>
        <v>0</v>
      </c>
      <c r="I45" s="25">
        <f>ROUND(I11*$D$3,2)</f>
        <v>0</v>
      </c>
      <c r="J45" s="25">
        <f>ROUND(J11*$D$3,2)</f>
        <v>0</v>
      </c>
      <c r="K45" s="25">
        <f>ROUND(K11*$D$3,2)</f>
        <v>0</v>
      </c>
      <c r="L45" s="25">
        <f>ROUND(L11*$D$3,2)</f>
        <v>0</v>
      </c>
      <c r="M45" s="25">
        <f t="shared" si="18"/>
        <v>0</v>
      </c>
      <c r="N45" s="25">
        <f t="shared" si="18"/>
        <v>0</v>
      </c>
      <c r="O45" s="43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22" t="s">
        <v>65</v>
      </c>
      <c r="B46" s="42">
        <f>SUM(B47:B58)</f>
        <v>-295475.06</v>
      </c>
      <c r="C46" s="42">
        <f aca="true" t="shared" si="19" ref="C46:O46">SUM(C47:C58)</f>
        <v>-33431.18</v>
      </c>
      <c r="D46" s="42">
        <f t="shared" si="19"/>
        <v>-146830.82</v>
      </c>
      <c r="E46" s="42">
        <f t="shared" si="19"/>
        <v>-315955.47</v>
      </c>
      <c r="F46" s="42">
        <f t="shared" si="19"/>
        <v>-107160.35</v>
      </c>
      <c r="G46" s="42">
        <f t="shared" si="19"/>
        <v>-312168</v>
      </c>
      <c r="H46" s="42">
        <f t="shared" si="19"/>
        <v>-38552.99</v>
      </c>
      <c r="I46" s="42">
        <f t="shared" si="19"/>
        <v>-127411.79999999999</v>
      </c>
      <c r="J46" s="42">
        <f t="shared" si="19"/>
        <v>-219104.24</v>
      </c>
      <c r="K46" s="42">
        <f t="shared" si="19"/>
        <v>-66690.48999999999</v>
      </c>
      <c r="L46" s="42">
        <f t="shared" si="19"/>
        <v>-150372.31</v>
      </c>
      <c r="M46" s="42">
        <f t="shared" si="19"/>
        <v>272754.9</v>
      </c>
      <c r="N46" s="42">
        <f t="shared" si="19"/>
        <v>-13648.53</v>
      </c>
      <c r="O46" s="42">
        <f t="shared" si="19"/>
        <v>-1554046.3400000003</v>
      </c>
    </row>
    <row r="47" spans="1:26" ht="18.75" customHeight="1">
      <c r="A47" s="18" t="s">
        <v>66</v>
      </c>
      <c r="B47" s="28">
        <v>-72204.15000000001</v>
      </c>
      <c r="C47" s="28">
        <v>-33429.89</v>
      </c>
      <c r="D47" s="28">
        <v>-104330.4</v>
      </c>
      <c r="E47" s="28">
        <v>-311455.37</v>
      </c>
      <c r="F47" s="28">
        <v>-59098.44</v>
      </c>
      <c r="G47" s="28">
        <v>-150256.49999999997</v>
      </c>
      <c r="H47" s="28">
        <v>-46565.119999999995</v>
      </c>
      <c r="I47" s="28">
        <v>-50422.26</v>
      </c>
      <c r="J47" s="28">
        <v>-139102.19</v>
      </c>
      <c r="K47" s="28">
        <v>-66689.23999999999</v>
      </c>
      <c r="L47" s="28">
        <v>-150370.16999999998</v>
      </c>
      <c r="M47" s="28">
        <v>-30244.590000000004</v>
      </c>
      <c r="N47" s="28">
        <v>-13648.08</v>
      </c>
      <c r="O47" s="28">
        <f t="shared" si="16"/>
        <v>-1227816.4000000001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8" t="s">
        <v>67</v>
      </c>
      <c r="B48" s="28">
        <v>0</v>
      </c>
      <c r="C48" s="28">
        <v>0</v>
      </c>
      <c r="D48" s="28">
        <v>0</v>
      </c>
      <c r="E48" s="28">
        <v>0</v>
      </c>
      <c r="F48" s="28">
        <v>-1368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f t="shared" si="16"/>
        <v>-1368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8" t="s">
        <v>68</v>
      </c>
      <c r="B49" s="28">
        <v>0</v>
      </c>
      <c r="C49" s="28">
        <v>0</v>
      </c>
      <c r="D49" s="28">
        <v>-42500</v>
      </c>
      <c r="E49" s="28">
        <v>-4500</v>
      </c>
      <c r="F49" s="28">
        <v>-42649.17</v>
      </c>
      <c r="G49" s="28">
        <v>-161910</v>
      </c>
      <c r="H49" s="28">
        <v>8000</v>
      </c>
      <c r="I49" s="28">
        <v>-76989.17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f t="shared" si="16"/>
        <v>-320548.33999999997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8" t="s">
        <v>69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44">
        <f t="shared" si="16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8" t="s">
        <v>70</v>
      </c>
      <c r="B51" s="28">
        <v>-269.6</v>
      </c>
      <c r="C51" s="28">
        <v>0</v>
      </c>
      <c r="D51" s="28">
        <v>0</v>
      </c>
      <c r="E51" s="28">
        <v>0</v>
      </c>
      <c r="F51" s="28">
        <v>-4044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f t="shared" si="16"/>
        <v>-4313.6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1" t="s">
        <v>71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f t="shared" si="16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1" t="s">
        <v>72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f t="shared" si="16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1" t="s">
        <v>73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f t="shared" si="16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21" t="s">
        <v>74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12.13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f t="shared" si="16"/>
        <v>12.13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21" t="s">
        <v>75</v>
      </c>
      <c r="B56" s="28">
        <v>-1.31</v>
      </c>
      <c r="C56" s="28">
        <v>-1.29</v>
      </c>
      <c r="D56" s="28">
        <v>-0.42</v>
      </c>
      <c r="E56" s="28">
        <v>-0.1</v>
      </c>
      <c r="F56" s="28">
        <v>-0.74</v>
      </c>
      <c r="G56" s="28">
        <v>-1.5</v>
      </c>
      <c r="H56" s="28">
        <v>0</v>
      </c>
      <c r="I56" s="28">
        <v>-0.37</v>
      </c>
      <c r="J56" s="28">
        <v>-2.05</v>
      </c>
      <c r="K56" s="28">
        <v>-1.25</v>
      </c>
      <c r="L56" s="28">
        <v>-2.14</v>
      </c>
      <c r="M56" s="28">
        <v>-0.51</v>
      </c>
      <c r="N56" s="28">
        <v>-0.45</v>
      </c>
      <c r="O56" s="28">
        <f t="shared" si="16"/>
        <v>-12.13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21" t="s">
        <v>76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f t="shared" si="16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21" t="s">
        <v>77</v>
      </c>
      <c r="B58" s="28">
        <v>-223000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-80000</v>
      </c>
      <c r="K58" s="28">
        <v>0</v>
      </c>
      <c r="L58" s="28">
        <v>0</v>
      </c>
      <c r="M58" s="28">
        <v>303000</v>
      </c>
      <c r="N58" s="28">
        <v>0</v>
      </c>
      <c r="O58" s="28"/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22" t="s">
        <v>78</v>
      </c>
      <c r="B59" s="45">
        <v>1095014.68</v>
      </c>
      <c r="C59" s="45">
        <v>454665.67999999993</v>
      </c>
      <c r="D59" s="45">
        <v>587373.62</v>
      </c>
      <c r="E59" s="45">
        <v>198285.13999999998</v>
      </c>
      <c r="F59" s="45">
        <v>719501.79</v>
      </c>
      <c r="G59" s="45">
        <v>909874.6599999999</v>
      </c>
      <c r="H59" s="45">
        <v>443014.82</v>
      </c>
      <c r="I59" s="45">
        <v>89908.69</v>
      </c>
      <c r="J59" s="45">
        <v>445066.76</v>
      </c>
      <c r="K59" s="45">
        <v>392268.01</v>
      </c>
      <c r="L59" s="45">
        <v>554721.95</v>
      </c>
      <c r="M59" s="45">
        <v>179566.13999999998</v>
      </c>
      <c r="N59" s="45">
        <v>125432.78</v>
      </c>
      <c r="O59" s="28">
        <f t="shared" si="16"/>
        <v>6194694.720000001</v>
      </c>
      <c r="P59"/>
      <c r="Q59"/>
      <c r="R59"/>
      <c r="S59"/>
      <c r="T59"/>
      <c r="U59"/>
      <c r="V59"/>
      <c r="W59"/>
      <c r="X59"/>
      <c r="Y59"/>
      <c r="Z59"/>
    </row>
    <row r="60" spans="1:26" ht="18.75" customHeight="1">
      <c r="A60" s="22" t="s">
        <v>79</v>
      </c>
      <c r="B60" s="45">
        <v>0</v>
      </c>
      <c r="C60" s="45">
        <v>0</v>
      </c>
      <c r="D60" s="45">
        <v>30940.94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28">
        <f t="shared" si="16"/>
        <v>30940.94</v>
      </c>
      <c r="P60"/>
      <c r="Q60"/>
      <c r="R60"/>
      <c r="S60"/>
      <c r="T60"/>
      <c r="U60"/>
      <c r="V60"/>
      <c r="W60"/>
      <c r="X60"/>
      <c r="Y60"/>
      <c r="Z60"/>
    </row>
    <row r="61" spans="1:15" ht="15" customHeight="1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25"/>
    </row>
    <row r="62" spans="1:26" ht="15.75">
      <c r="A62" s="24" t="s">
        <v>80</v>
      </c>
      <c r="B62" s="48">
        <f aca="true" t="shared" si="20" ref="B62:N62">+B36+B42</f>
        <v>26313094.58512198</v>
      </c>
      <c r="C62" s="48">
        <f t="shared" si="20"/>
        <v>19637391.595360003</v>
      </c>
      <c r="D62" s="48">
        <f t="shared" si="20"/>
        <v>18084009.817806598</v>
      </c>
      <c r="E62" s="48">
        <f t="shared" si="20"/>
        <v>3897111.5778351994</v>
      </c>
      <c r="F62" s="48">
        <f t="shared" si="20"/>
        <v>18014295.48392045</v>
      </c>
      <c r="G62" s="48">
        <f t="shared" si="20"/>
        <v>21526767.1352</v>
      </c>
      <c r="H62" s="48">
        <f t="shared" si="20"/>
        <v>17823578.609300002</v>
      </c>
      <c r="I62" s="48">
        <f t="shared" si="20"/>
        <v>4908219.8501984</v>
      </c>
      <c r="J62" s="48">
        <f>+J36+J42</f>
        <v>20632561.047105398</v>
      </c>
      <c r="K62" s="48">
        <f>+K36+K42</f>
        <v>18184423.6584555</v>
      </c>
      <c r="L62" s="48">
        <f>+L36+L42</f>
        <v>20303907.92737696</v>
      </c>
      <c r="M62" s="48">
        <f t="shared" si="20"/>
        <v>10826677.206712373</v>
      </c>
      <c r="N62" s="48">
        <f t="shared" si="20"/>
        <v>5340876.04056</v>
      </c>
      <c r="O62" s="48">
        <f>SUM(B62:N62)</f>
        <v>205492914.53495288</v>
      </c>
      <c r="P62"/>
      <c r="Q62"/>
      <c r="R62"/>
      <c r="S62"/>
      <c r="T62"/>
      <c r="U62"/>
      <c r="V62"/>
      <c r="W62"/>
      <c r="X62"/>
      <c r="Y62"/>
      <c r="Z62"/>
    </row>
    <row r="63" spans="1:15" ht="15" customHeight="1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7" ht="15" customHeight="1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  <c r="Q64" s="55"/>
    </row>
    <row r="65" spans="1:15" ht="18.75" customHeight="1">
      <c r="A65" s="24" t="s">
        <v>81</v>
      </c>
      <c r="B65" s="56">
        <f>SUM(B66:B79)</f>
        <v>26313094.589999996</v>
      </c>
      <c r="C65" s="56">
        <f aca="true" t="shared" si="21" ref="C65:N65">SUM(C66:C79)</f>
        <v>19637391.599999994</v>
      </c>
      <c r="D65" s="56">
        <f t="shared" si="21"/>
        <v>18084009.820000004</v>
      </c>
      <c r="E65" s="56">
        <f t="shared" si="21"/>
        <v>3897111.6000000006</v>
      </c>
      <c r="F65" s="56">
        <f t="shared" si="21"/>
        <v>18014295.479999997</v>
      </c>
      <c r="G65" s="56">
        <f t="shared" si="21"/>
        <v>21526767.14</v>
      </c>
      <c r="H65" s="56">
        <f t="shared" si="21"/>
        <v>17823578.6</v>
      </c>
      <c r="I65" s="56">
        <f t="shared" si="21"/>
        <v>4908219.81</v>
      </c>
      <c r="J65" s="56">
        <f t="shared" si="21"/>
        <v>20632561.09</v>
      </c>
      <c r="K65" s="56">
        <f t="shared" si="21"/>
        <v>18184423.650000002</v>
      </c>
      <c r="L65" s="56">
        <f t="shared" si="21"/>
        <v>20303907.940000005</v>
      </c>
      <c r="M65" s="56">
        <f t="shared" si="21"/>
        <v>10826677.21</v>
      </c>
      <c r="N65" s="56">
        <f t="shared" si="21"/>
        <v>5340876.059999999</v>
      </c>
      <c r="O65" s="48">
        <f>SUM(O66:O79)</f>
        <v>205492914.59000003</v>
      </c>
    </row>
    <row r="66" spans="1:16" ht="18.75" customHeight="1">
      <c r="A66" s="22" t="s">
        <v>82</v>
      </c>
      <c r="B66" s="56">
        <v>5058431.599999999</v>
      </c>
      <c r="C66" s="56">
        <v>5660194.709999999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48">
        <f>SUM(B66:N66)</f>
        <v>10718626.309999999</v>
      </c>
      <c r="P66"/>
    </row>
    <row r="67" spans="1:16" ht="18.75" customHeight="1">
      <c r="A67" s="22" t="s">
        <v>83</v>
      </c>
      <c r="B67" s="56">
        <v>21254662.99</v>
      </c>
      <c r="C67" s="56">
        <v>13977196.889999997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48">
        <f aca="true" t="shared" si="22" ref="O67:O78">SUM(B67:N67)</f>
        <v>35231859.879999995</v>
      </c>
      <c r="P67"/>
    </row>
    <row r="68" spans="1:17" ht="18.75" customHeight="1">
      <c r="A68" s="22" t="s">
        <v>84</v>
      </c>
      <c r="B68" s="57">
        <v>0</v>
      </c>
      <c r="C68" s="57">
        <v>0</v>
      </c>
      <c r="D68" s="42">
        <v>18084009.820000004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42">
        <f t="shared" si="22"/>
        <v>18084009.820000004</v>
      </c>
      <c r="Q68"/>
    </row>
    <row r="69" spans="1:18" ht="18.75" customHeight="1">
      <c r="A69" s="22" t="s">
        <v>85</v>
      </c>
      <c r="B69" s="57">
        <v>0</v>
      </c>
      <c r="C69" s="57">
        <v>0</v>
      </c>
      <c r="D69" s="57">
        <v>0</v>
      </c>
      <c r="E69" s="42">
        <v>3897111.6000000006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48">
        <f t="shared" si="22"/>
        <v>3897111.6000000006</v>
      </c>
      <c r="R69"/>
    </row>
    <row r="70" spans="1:19" ht="18.75" customHeight="1">
      <c r="A70" s="22" t="s">
        <v>86</v>
      </c>
      <c r="B70" s="57">
        <v>0</v>
      </c>
      <c r="C70" s="57">
        <v>0</v>
      </c>
      <c r="D70" s="57">
        <v>0</v>
      </c>
      <c r="E70" s="57">
        <v>0</v>
      </c>
      <c r="F70" s="42">
        <v>18014295.479999997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42">
        <f t="shared" si="22"/>
        <v>18014295.479999997</v>
      </c>
      <c r="S70"/>
    </row>
    <row r="71" spans="1:20" ht="18.75" customHeight="1">
      <c r="A71" s="22" t="s">
        <v>87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6">
        <v>21526767.14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48">
        <f t="shared" si="22"/>
        <v>21526767.14</v>
      </c>
      <c r="T71"/>
    </row>
    <row r="72" spans="1:21" ht="18.75" customHeight="1">
      <c r="A72" s="22" t="s">
        <v>88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6">
        <v>17823578.6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48">
        <f t="shared" si="22"/>
        <v>17823578.6</v>
      </c>
      <c r="U72"/>
    </row>
    <row r="73" spans="1:21" ht="18.75" customHeight="1">
      <c r="A73" s="22" t="s">
        <v>89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6">
        <v>4908219.81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48">
        <f t="shared" si="22"/>
        <v>4908219.81</v>
      </c>
      <c r="U73"/>
    </row>
    <row r="74" spans="1:22" ht="18.75" customHeight="1">
      <c r="A74" s="22" t="s">
        <v>90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42">
        <v>20632561.09</v>
      </c>
      <c r="K74" s="57">
        <v>0</v>
      </c>
      <c r="L74" s="57">
        <v>0</v>
      </c>
      <c r="M74" s="57">
        <v>0</v>
      </c>
      <c r="N74" s="57">
        <v>0</v>
      </c>
      <c r="O74" s="42">
        <f t="shared" si="22"/>
        <v>20632561.09</v>
      </c>
      <c r="V74"/>
    </row>
    <row r="75" spans="1:23" ht="18.75" customHeight="1">
      <c r="A75" s="22" t="s">
        <v>91</v>
      </c>
      <c r="B75" s="57">
        <v>0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42">
        <v>18184423.650000002</v>
      </c>
      <c r="L75" s="57">
        <v>0</v>
      </c>
      <c r="M75" s="57">
        <v>0</v>
      </c>
      <c r="N75" s="57">
        <v>0</v>
      </c>
      <c r="O75" s="48">
        <f t="shared" si="22"/>
        <v>18184423.650000002</v>
      </c>
      <c r="W75"/>
    </row>
    <row r="76" spans="1:24" ht="18.75" customHeight="1">
      <c r="A76" s="22" t="s">
        <v>92</v>
      </c>
      <c r="B76" s="57">
        <v>0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42">
        <v>20303907.940000005</v>
      </c>
      <c r="M76" s="57">
        <v>0</v>
      </c>
      <c r="N76" s="58">
        <v>0</v>
      </c>
      <c r="O76" s="42">
        <f t="shared" si="22"/>
        <v>20303907.940000005</v>
      </c>
      <c r="X76"/>
    </row>
    <row r="77" spans="1:25" ht="18.75" customHeight="1">
      <c r="A77" s="22" t="s">
        <v>93</v>
      </c>
      <c r="B77" s="57">
        <v>0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42">
        <v>10826677.21</v>
      </c>
      <c r="N77" s="57">
        <v>0</v>
      </c>
      <c r="O77" s="48">
        <f t="shared" si="22"/>
        <v>10826677.21</v>
      </c>
      <c r="Y77"/>
    </row>
    <row r="78" spans="1:26" ht="18.75" customHeight="1">
      <c r="A78" s="22" t="s">
        <v>94</v>
      </c>
      <c r="B78" s="57">
        <v>0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42">
        <v>5340876.059999999</v>
      </c>
      <c r="O78" s="42">
        <f t="shared" si="22"/>
        <v>5340876.059999999</v>
      </c>
      <c r="P78"/>
      <c r="Z78"/>
    </row>
    <row r="79" spans="1:26" ht="18.75" customHeight="1">
      <c r="A79" s="4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/>
      <c r="Q79"/>
      <c r="R79"/>
      <c r="S79"/>
      <c r="T79"/>
      <c r="U79"/>
      <c r="V79"/>
      <c r="W79"/>
      <c r="X79"/>
      <c r="Y79"/>
      <c r="Z79"/>
    </row>
    <row r="80" spans="1:15" ht="17.25" customHeight="1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</row>
    <row r="81" spans="1:15" ht="15" customHeigh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4"/>
    </row>
    <row r="82" spans="1:15" ht="18.75" customHeight="1">
      <c r="A82" s="24" t="s">
        <v>95</v>
      </c>
      <c r="B82" s="65">
        <v>0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48"/>
    </row>
    <row r="83" spans="1:16" ht="18.75" customHeight="1">
      <c r="A83" s="22" t="s">
        <v>96</v>
      </c>
      <c r="B83" s="65">
        <v>2.340706099596773</v>
      </c>
      <c r="C83" s="65">
        <v>2.5031963353588673</v>
      </c>
      <c r="D83" s="66">
        <v>0</v>
      </c>
      <c r="E83" s="66">
        <v>0</v>
      </c>
      <c r="F83" s="57">
        <v>0</v>
      </c>
      <c r="G83" s="57">
        <v>0</v>
      </c>
      <c r="H83" s="66">
        <v>0</v>
      </c>
      <c r="I83" s="66">
        <v>0</v>
      </c>
      <c r="J83" s="66">
        <v>0</v>
      </c>
      <c r="K83" s="66">
        <v>0</v>
      </c>
      <c r="L83" s="57">
        <v>0</v>
      </c>
      <c r="M83" s="66">
        <v>0</v>
      </c>
      <c r="N83" s="66">
        <v>0</v>
      </c>
      <c r="O83" s="48"/>
      <c r="P83"/>
    </row>
    <row r="84" spans="1:16" ht="18.75" customHeight="1">
      <c r="A84" s="22" t="s">
        <v>97</v>
      </c>
      <c r="B84" s="65">
        <v>2.0478138011665488</v>
      </c>
      <c r="C84" s="65">
        <v>2.0987507728549364</v>
      </c>
      <c r="D84" s="66">
        <v>0</v>
      </c>
      <c r="E84" s="66">
        <v>0</v>
      </c>
      <c r="F84" s="57">
        <v>0</v>
      </c>
      <c r="G84" s="57">
        <v>0</v>
      </c>
      <c r="H84" s="66">
        <v>0</v>
      </c>
      <c r="I84" s="66">
        <v>0</v>
      </c>
      <c r="J84" s="66">
        <v>0</v>
      </c>
      <c r="K84" s="66">
        <v>0</v>
      </c>
      <c r="L84" s="57">
        <v>0</v>
      </c>
      <c r="M84" s="66">
        <v>0</v>
      </c>
      <c r="N84" s="66">
        <v>0</v>
      </c>
      <c r="O84" s="48"/>
      <c r="P84"/>
    </row>
    <row r="85" spans="1:17" ht="18.75" customHeight="1">
      <c r="A85" s="22" t="s">
        <v>98</v>
      </c>
      <c r="B85" s="65">
        <v>0</v>
      </c>
      <c r="C85" s="65">
        <v>0</v>
      </c>
      <c r="D85" s="65">
        <f>(D$37+D$38+D$39)/D$7</f>
        <v>1.869032053698377</v>
      </c>
      <c r="E85" s="66">
        <v>0</v>
      </c>
      <c r="F85" s="57">
        <v>0</v>
      </c>
      <c r="G85" s="57">
        <v>0</v>
      </c>
      <c r="H85" s="66">
        <v>0</v>
      </c>
      <c r="I85" s="66">
        <v>0</v>
      </c>
      <c r="J85" s="66">
        <v>0</v>
      </c>
      <c r="K85" s="66">
        <v>0</v>
      </c>
      <c r="L85" s="57">
        <v>0</v>
      </c>
      <c r="M85" s="66">
        <v>0</v>
      </c>
      <c r="N85" s="66">
        <v>0</v>
      </c>
      <c r="O85" s="42"/>
      <c r="Q85"/>
    </row>
    <row r="86" spans="1:18" ht="18.75" customHeight="1">
      <c r="A86" s="22" t="s">
        <v>99</v>
      </c>
      <c r="B86" s="66">
        <v>0</v>
      </c>
      <c r="C86" s="65">
        <v>0</v>
      </c>
      <c r="D86" s="66">
        <v>0</v>
      </c>
      <c r="E86" s="65">
        <f>(E$37+E$38+E$39)/E$7</f>
        <v>2.7741250271205944</v>
      </c>
      <c r="F86" s="57">
        <v>0</v>
      </c>
      <c r="G86" s="57">
        <v>0</v>
      </c>
      <c r="H86" s="66">
        <v>0</v>
      </c>
      <c r="I86" s="66">
        <v>0</v>
      </c>
      <c r="J86" s="66">
        <v>0</v>
      </c>
      <c r="K86" s="66">
        <v>0</v>
      </c>
      <c r="L86" s="57">
        <v>0</v>
      </c>
      <c r="M86" s="66">
        <v>0</v>
      </c>
      <c r="N86" s="66">
        <v>0</v>
      </c>
      <c r="O86" s="48"/>
      <c r="R86"/>
    </row>
    <row r="87" spans="1:19" ht="18.75" customHeight="1">
      <c r="A87" s="22" t="s">
        <v>100</v>
      </c>
      <c r="B87" s="66">
        <v>0</v>
      </c>
      <c r="C87" s="66">
        <v>0</v>
      </c>
      <c r="D87" s="66">
        <v>0</v>
      </c>
      <c r="E87" s="66">
        <v>0</v>
      </c>
      <c r="F87" s="66">
        <f>(F$37+F$38+F$39)/F$7</f>
        <v>2.182493013061628</v>
      </c>
      <c r="G87" s="57">
        <v>0</v>
      </c>
      <c r="H87" s="66">
        <v>0</v>
      </c>
      <c r="I87" s="66">
        <v>0</v>
      </c>
      <c r="J87" s="66">
        <v>0</v>
      </c>
      <c r="K87" s="66">
        <v>0</v>
      </c>
      <c r="L87" s="57">
        <v>0</v>
      </c>
      <c r="M87" s="66">
        <v>0</v>
      </c>
      <c r="N87" s="66">
        <v>0</v>
      </c>
      <c r="O87" s="42"/>
      <c r="S87"/>
    </row>
    <row r="88" spans="1:20" ht="18.75" customHeight="1">
      <c r="A88" s="22" t="s">
        <v>101</v>
      </c>
      <c r="B88" s="66">
        <v>0</v>
      </c>
      <c r="C88" s="66">
        <v>0</v>
      </c>
      <c r="D88" s="66">
        <v>0</v>
      </c>
      <c r="E88" s="66">
        <v>0</v>
      </c>
      <c r="F88" s="57">
        <v>0</v>
      </c>
      <c r="G88" s="66">
        <f>(G$37+G$38+G$39)/G$7</f>
        <v>1.7307251833647233</v>
      </c>
      <c r="H88" s="66">
        <v>0</v>
      </c>
      <c r="I88" s="66">
        <v>0</v>
      </c>
      <c r="J88" s="66">
        <v>0</v>
      </c>
      <c r="K88" s="66">
        <v>0</v>
      </c>
      <c r="L88" s="57">
        <v>0</v>
      </c>
      <c r="M88" s="66">
        <v>0</v>
      </c>
      <c r="N88" s="66">
        <v>0</v>
      </c>
      <c r="O88" s="48"/>
      <c r="T88"/>
    </row>
    <row r="89" spans="1:21" ht="18.75" customHeight="1">
      <c r="A89" s="22" t="s">
        <v>102</v>
      </c>
      <c r="B89" s="66">
        <v>0</v>
      </c>
      <c r="C89" s="66">
        <v>0</v>
      </c>
      <c r="D89" s="66">
        <v>0</v>
      </c>
      <c r="E89" s="66">
        <v>0</v>
      </c>
      <c r="F89" s="57">
        <v>0</v>
      </c>
      <c r="G89" s="57">
        <v>0</v>
      </c>
      <c r="H89" s="66">
        <f>(H$37+H$38+H$39)/H$7</f>
        <v>2.092296475693273</v>
      </c>
      <c r="I89" s="66">
        <v>0</v>
      </c>
      <c r="J89" s="66">
        <v>0</v>
      </c>
      <c r="K89" s="66">
        <v>0</v>
      </c>
      <c r="L89" s="57">
        <v>0</v>
      </c>
      <c r="M89" s="66">
        <v>0</v>
      </c>
      <c r="N89" s="66">
        <v>0</v>
      </c>
      <c r="O89" s="48"/>
      <c r="U89"/>
    </row>
    <row r="90" spans="1:21" ht="18.75" customHeight="1">
      <c r="A90" s="22" t="s">
        <v>103</v>
      </c>
      <c r="B90" s="66">
        <v>0</v>
      </c>
      <c r="C90" s="66">
        <v>0</v>
      </c>
      <c r="D90" s="66">
        <v>0</v>
      </c>
      <c r="E90" s="66">
        <v>0</v>
      </c>
      <c r="F90" s="57">
        <v>0</v>
      </c>
      <c r="G90" s="57">
        <v>0</v>
      </c>
      <c r="H90" s="66">
        <v>0</v>
      </c>
      <c r="I90" s="66">
        <f>(I$37+I$38+I$39)/I$7</f>
        <v>2.140230004614196</v>
      </c>
      <c r="J90" s="66">
        <v>0</v>
      </c>
      <c r="K90" s="66">
        <v>0</v>
      </c>
      <c r="L90" s="57">
        <v>0</v>
      </c>
      <c r="M90" s="66">
        <v>0</v>
      </c>
      <c r="N90" s="66">
        <v>0</v>
      </c>
      <c r="O90" s="48"/>
      <c r="U90"/>
    </row>
    <row r="91" spans="1:22" ht="18.75" customHeight="1">
      <c r="A91" s="22" t="s">
        <v>104</v>
      </c>
      <c r="B91" s="66">
        <v>0</v>
      </c>
      <c r="C91" s="66">
        <v>0</v>
      </c>
      <c r="D91" s="66">
        <v>0</v>
      </c>
      <c r="E91" s="66">
        <v>0</v>
      </c>
      <c r="F91" s="57">
        <v>0</v>
      </c>
      <c r="G91" s="57">
        <v>0</v>
      </c>
      <c r="H91" s="66">
        <v>0</v>
      </c>
      <c r="I91" s="66">
        <v>0</v>
      </c>
      <c r="J91" s="66">
        <f>(J$37+J$38+J$39)/J$7</f>
        <v>2.0555856157770336</v>
      </c>
      <c r="K91" s="66">
        <v>0</v>
      </c>
      <c r="L91" s="57">
        <v>0</v>
      </c>
      <c r="M91" s="66">
        <v>0</v>
      </c>
      <c r="N91" s="66">
        <v>0</v>
      </c>
      <c r="O91" s="42"/>
      <c r="V91"/>
    </row>
    <row r="92" spans="1:23" ht="18.75" customHeight="1">
      <c r="A92" s="22" t="s">
        <v>105</v>
      </c>
      <c r="B92" s="66">
        <v>0</v>
      </c>
      <c r="C92" s="66">
        <v>0</v>
      </c>
      <c r="D92" s="66">
        <v>0</v>
      </c>
      <c r="E92" s="66">
        <v>0</v>
      </c>
      <c r="F92" s="57">
        <v>0</v>
      </c>
      <c r="G92" s="57">
        <v>0</v>
      </c>
      <c r="H92" s="66">
        <v>0</v>
      </c>
      <c r="I92" s="66">
        <v>0</v>
      </c>
      <c r="J92" s="66">
        <v>0</v>
      </c>
      <c r="K92" s="66">
        <f>(K$37+K$38+K$39)/K$7</f>
        <v>2.412863679204066</v>
      </c>
      <c r="L92" s="57">
        <v>0</v>
      </c>
      <c r="M92" s="66">
        <v>0</v>
      </c>
      <c r="N92" s="66">
        <v>0</v>
      </c>
      <c r="O92" s="48"/>
      <c r="W92"/>
    </row>
    <row r="93" spans="1:24" ht="18.75" customHeight="1">
      <c r="A93" s="22" t="s">
        <v>106</v>
      </c>
      <c r="B93" s="66">
        <v>0</v>
      </c>
      <c r="C93" s="66">
        <v>0</v>
      </c>
      <c r="D93" s="66">
        <v>0</v>
      </c>
      <c r="E93" s="66">
        <v>0</v>
      </c>
      <c r="F93" s="57">
        <v>0</v>
      </c>
      <c r="G93" s="57">
        <v>0</v>
      </c>
      <c r="H93" s="66">
        <v>0</v>
      </c>
      <c r="I93" s="66">
        <v>0</v>
      </c>
      <c r="J93" s="66">
        <v>0</v>
      </c>
      <c r="K93" s="66">
        <v>0</v>
      </c>
      <c r="L93" s="66">
        <f>(L$37+L$38+L$39)/L$7</f>
        <v>2.312512603953326</v>
      </c>
      <c r="M93" s="66">
        <v>0</v>
      </c>
      <c r="N93" s="66">
        <v>0</v>
      </c>
      <c r="O93" s="42"/>
      <c r="X93"/>
    </row>
    <row r="94" spans="1:25" ht="18.75" customHeight="1">
      <c r="A94" s="22" t="s">
        <v>107</v>
      </c>
      <c r="B94" s="66">
        <v>0</v>
      </c>
      <c r="C94" s="66">
        <v>0</v>
      </c>
      <c r="D94" s="66">
        <v>0</v>
      </c>
      <c r="E94" s="66">
        <v>0</v>
      </c>
      <c r="F94" s="57">
        <v>0</v>
      </c>
      <c r="G94" s="57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f>(M$37+M$38+M$39)/M$7</f>
        <v>2.9039837058010978</v>
      </c>
      <c r="N94" s="66">
        <v>0</v>
      </c>
      <c r="O94" s="67"/>
      <c r="Y94"/>
    </row>
    <row r="95" spans="1:26" ht="18.75" customHeight="1">
      <c r="A95" s="49" t="s">
        <v>108</v>
      </c>
      <c r="B95" s="68">
        <v>0</v>
      </c>
      <c r="C95" s="68">
        <v>0</v>
      </c>
      <c r="D95" s="68">
        <v>0</v>
      </c>
      <c r="E95" s="68">
        <v>0</v>
      </c>
      <c r="F95" s="68">
        <v>0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9">
        <f>(N$37+N$38+N$39)/N$7</f>
        <v>2.516315226125629</v>
      </c>
      <c r="O95" s="70"/>
      <c r="P95"/>
      <c r="Z95"/>
    </row>
    <row r="96" spans="1:14" ht="21" customHeight="1">
      <c r="A96" s="71" t="s">
        <v>109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3"/>
    </row>
    <row r="97" spans="1:14" ht="21" customHeight="1">
      <c r="A97" s="71" t="s">
        <v>110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3"/>
    </row>
    <row r="98" spans="1:14" ht="21" customHeight="1">
      <c r="A98" s="71" t="s">
        <v>111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3"/>
    </row>
    <row r="99" spans="1:14" ht="21" customHeight="1">
      <c r="A99" s="74" t="s">
        <v>112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3"/>
    </row>
    <row r="100" spans="1:14" ht="21" customHeight="1">
      <c r="A100" s="74" t="s">
        <v>113</v>
      </c>
      <c r="B100" s="72"/>
      <c r="C100" s="72"/>
      <c r="D100" s="75"/>
      <c r="E100" s="72"/>
      <c r="F100" s="72"/>
      <c r="G100" s="72"/>
      <c r="H100" s="72"/>
      <c r="I100" s="72"/>
      <c r="J100" s="72"/>
      <c r="K100" s="72"/>
      <c r="L100" s="72"/>
      <c r="M100" s="72"/>
      <c r="N100" s="73"/>
    </row>
    <row r="101" spans="1:14" ht="21" customHeight="1">
      <c r="A101" s="74" t="s">
        <v>114</v>
      </c>
      <c r="B101" s="72"/>
      <c r="C101" s="72"/>
      <c r="D101" s="76"/>
      <c r="E101" s="72"/>
      <c r="F101" s="72"/>
      <c r="G101" s="72"/>
      <c r="H101" s="72"/>
      <c r="I101" s="72"/>
      <c r="J101" s="72"/>
      <c r="K101" s="72"/>
      <c r="L101" s="72"/>
      <c r="M101" s="72"/>
      <c r="N101" s="73"/>
    </row>
    <row r="102" spans="1:14" ht="21" customHeight="1">
      <c r="A102" s="74" t="s">
        <v>115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3"/>
    </row>
    <row r="103" spans="1:14" ht="21" customHeight="1">
      <c r="A103" s="71" t="s">
        <v>116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3"/>
    </row>
    <row r="104" spans="1:14" ht="15.75">
      <c r="A104" s="77" t="s">
        <v>117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</row>
    <row r="106" ht="14.25">
      <c r="B106" s="78"/>
    </row>
    <row r="107" spans="8:9" ht="14.25">
      <c r="H107" s="79"/>
      <c r="I107" s="79"/>
    </row>
    <row r="108" spans="1:14" ht="15.7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11" spans="1:14" ht="15.75">
      <c r="A111" s="71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3"/>
    </row>
    <row r="112" spans="1:14" ht="15.7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4" spans="1:14" ht="15.75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3"/>
    </row>
    <row r="115" spans="1:14" ht="15.7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7" spans="1:14" ht="15.75">
      <c r="A117" s="71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3"/>
    </row>
    <row r="118" spans="1:14" ht="15.7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</row>
  </sheetData>
  <sheetProtection/>
  <mergeCells count="11">
    <mergeCell ref="A104:N104"/>
    <mergeCell ref="A108:N108"/>
    <mergeCell ref="A112:N112"/>
    <mergeCell ref="A115:N115"/>
    <mergeCell ref="A118:N118"/>
    <mergeCell ref="A1:O1"/>
    <mergeCell ref="A2:O2"/>
    <mergeCell ref="A4:A6"/>
    <mergeCell ref="B4:N4"/>
    <mergeCell ref="O4:O6"/>
    <mergeCell ref="A80:O80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2018-05-08T12:40:51Z</dcterms:created>
  <dcterms:modified xsi:type="dcterms:W3CDTF">2018-05-08T12:44:23Z</dcterms:modified>
  <cp:category/>
  <cp:version/>
  <cp:contentType/>
  <cp:contentStatus/>
</cp:coreProperties>
</file>