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<sst xmlns="http://schemas.openxmlformats.org/spreadsheetml/2006/main" count="114" uniqueCount="112">
  <si>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</si>
  <si>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</si>
  <si>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</si>
  <si>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</si>
  <si>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</si>
  <si>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</si>
  <si>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</si>
  <si>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</si>
  <si>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</si>
  <si>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</si>
  <si>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</si>
  <si>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</si>
  <si>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</si>
  <si>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</si>
  <si>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</si>
  <si>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</si>
  <si>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</si>
  <si>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</si>
  <si>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</si>
  <si>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</si>
  <si>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</si>
  <si>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</si>
  <si>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</si>
  <si>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</si>
  <si>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</si>
  <si>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</si>
  <si>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</si>
  <si>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</si>
  <si>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</si>
  <si>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</si>
  <si>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</si>
  <si>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</si>
  <si>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</si>
  <si>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</si>
  <si>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</si>
  <si>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</si>
  <si>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</si>
  <si>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</si>
  <si>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</si>
  <si>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</si>
  <si>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</si>
  <si>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</si>
  <si>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</si>
  <si>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</si>
  <si>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</si>
  <si>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</si>
  <si>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</si>
  <si>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</si>
  <si>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</si>
  <si>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</si>
  <si>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</si>
  <si>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</si>
  <si>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</si>
  <si>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</si>
  <si>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</si>
  <si>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</si>
  <si>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</si>
  <si>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</si>
  <si>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</si>
  <si>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</si>
  <si>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</si>
  <si>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</si>
  <si>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</si>
  <si>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</si>
  <si>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</si>
  <si>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</si>
  <si>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</si>
  <si>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</si>
  <si>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</si>
  <si>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</si>
  <si>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</si>
  <si>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</si>
  <si>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</si>
  <si>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</si>
  <si>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</si>
  <si>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</si>
  <si>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</si>
  <si>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</si>
  <si>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</si>
  <si>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</si>
  <si>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</si>
  <si>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</si>
  <si>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</si>
  <si>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</si>
  <si>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</si>
  <si>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</si>
  <si>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</si>
  <si>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</si>
  <si>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</si>
  <si>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</si>
  <si>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</si>
  <si>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</si>
  <si>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</si>
  <si>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</si>
  <si>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</si>
  <si>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</si>
  <si>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</si>
  <si>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</si>
  <si>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</si>
  <si>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</si>
  <si>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</si>
  <si>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</si>
  <si>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</si>
  <si>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</si>
  <si>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</si>
  <si>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</si>
  <si>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30/04/18 - VENCIMENTO 08/05/18</t>
  </si>
  <si>
    <t>5.3. Revisão de Remuneração pelo Transporte Coletivo (1)</t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</si>
  <si>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</si>
  <si>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</si>
  <si>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remuneração diesel, mês de abril/2018.</t>
  </si>
  <si>
    <t>5.2.11.Reequilíbrio Financeiro Previsto Contratualmente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</si>
</sst>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0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0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0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407472</v>
      </c>
      <c r="C7" s="10">
        <f>C8+C20+C24</f>
        <v>296177</v>
      </c>
      <c r="D7" s="10">
        <f>D8+D20+D24</f>
        <v>315549</v>
      </c>
      <c r="E7" s="10">
        <f>E8+E20+E24</f>
        <v>51517</v>
      </c>
      <c r="F7" s="10">
        <f aca="true" t="shared" si="0" ref="F7:N7">F8+F20+F24</f>
        <v>259259</v>
      </c>
      <c r="G7" s="10">
        <f t="shared" si="0"/>
        <v>404053</v>
      </c>
      <c r="H7" s="10">
        <f>H8+H20+H24</f>
        <v>277620</v>
      </c>
      <c r="I7" s="10">
        <f>I8+I20+I24</f>
        <v>77923</v>
      </c>
      <c r="J7" s="10">
        <f>J8+J20+J24</f>
        <v>341366</v>
      </c>
      <c r="K7" s="10">
        <f>K8+K20+K24</f>
        <v>244222</v>
      </c>
      <c r="L7" s="10">
        <f>L8+L20+L24</f>
        <v>292502</v>
      </c>
      <c r="M7" s="10">
        <f t="shared" si="0"/>
        <v>115661</v>
      </c>
      <c r="N7" s="10">
        <f t="shared" si="0"/>
        <v>73267</v>
      </c>
      <c r="O7" s="10">
        <f>+O8+O20+O24</f>
        <v>3156588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186203</v>
      </c>
      <c r="C8" s="12">
        <f>+C9+C12+C16</f>
        <v>143839</v>
      </c>
      <c r="D8" s="12">
        <f>+D9+D12+D16</f>
        <v>165537</v>
      </c>
      <c r="E8" s="12">
        <f>+E9+E12+E16</f>
        <v>24414</v>
      </c>
      <c r="F8" s="12">
        <f aca="true" t="shared" si="1" ref="F8:N8">+F9+F12+F16</f>
        <v>128353</v>
      </c>
      <c r="G8" s="12">
        <f t="shared" si="1"/>
        <v>201244</v>
      </c>
      <c r="H8" s="12">
        <f>+H9+H12+H16</f>
        <v>133608</v>
      </c>
      <c r="I8" s="12">
        <f>+I9+I12+I16</f>
        <v>38644</v>
      </c>
      <c r="J8" s="12">
        <f>+J9+J12+J16</f>
        <v>171267</v>
      </c>
      <c r="K8" s="12">
        <f>+K9+K12+K16</f>
        <v>121493</v>
      </c>
      <c r="L8" s="12">
        <f>+L9+L12+L16</f>
        <v>136259</v>
      </c>
      <c r="M8" s="12">
        <f t="shared" si="1"/>
        <v>60765</v>
      </c>
      <c r="N8" s="12">
        <f t="shared" si="1"/>
        <v>40137</v>
      </c>
      <c r="O8" s="12">
        <f>SUM(B8:N8)</f>
        <v>1551763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20880</v>
      </c>
      <c r="C9" s="14">
        <v>20712</v>
      </c>
      <c r="D9" s="14">
        <v>15527</v>
      </c>
      <c r="E9" s="14">
        <v>2627</v>
      </c>
      <c r="F9" s="14">
        <v>12637</v>
      </c>
      <c r="G9" s="14">
        <v>22483</v>
      </c>
      <c r="H9" s="14">
        <v>19361</v>
      </c>
      <c r="I9" s="14">
        <v>5569</v>
      </c>
      <c r="J9" s="14">
        <v>13858</v>
      </c>
      <c r="K9" s="14">
        <v>16645</v>
      </c>
      <c r="L9" s="14">
        <v>12986</v>
      </c>
      <c r="M9" s="14">
        <v>7829</v>
      </c>
      <c r="N9" s="14">
        <v>5110</v>
      </c>
      <c r="O9" s="12">
        <f aca="true" t="shared" si="2" ref="O9:O19">SUM(B9:N9)</f>
        <v>176224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20880</v>
      </c>
      <c r="C10" s="14">
        <f>+C9-C11</f>
        <v>20712</v>
      </c>
      <c r="D10" s="14">
        <f>+D9-D11</f>
        <v>15527</v>
      </c>
      <c r="E10" s="14">
        <f>+E9-E11</f>
        <v>2627</v>
      </c>
      <c r="F10" s="14">
        <f aca="true" t="shared" si="3" ref="F10:N10">+F9-F11</f>
        <v>12637</v>
      </c>
      <c r="G10" s="14">
        <f t="shared" si="3"/>
        <v>22483</v>
      </c>
      <c r="H10" s="14">
        <f>+H9-H11</f>
        <v>19361</v>
      </c>
      <c r="I10" s="14">
        <f>+I9-I11</f>
        <v>5569</v>
      </c>
      <c r="J10" s="14">
        <f>+J9-J11</f>
        <v>13858</v>
      </c>
      <c r="K10" s="14">
        <f>+K9-K11</f>
        <v>16645</v>
      </c>
      <c r="L10" s="14">
        <f>+L9-L11</f>
        <v>12986</v>
      </c>
      <c r="M10" s="14">
        <f t="shared" si="3"/>
        <v>7829</v>
      </c>
      <c r="N10" s="14">
        <f t="shared" si="3"/>
        <v>5110</v>
      </c>
      <c r="O10" s="12">
        <f t="shared" si="2"/>
        <v>176224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156443</v>
      </c>
      <c r="C12" s="14">
        <f>C13+C14+C15</f>
        <v>116310</v>
      </c>
      <c r="D12" s="14">
        <f>D13+D14+D15</f>
        <v>143146</v>
      </c>
      <c r="E12" s="14">
        <f>E13+E14+E15</f>
        <v>20707</v>
      </c>
      <c r="F12" s="14">
        <f aca="true" t="shared" si="4" ref="F12:N12">F13+F14+F15</f>
        <v>109668</v>
      </c>
      <c r="G12" s="14">
        <f t="shared" si="4"/>
        <v>168650</v>
      </c>
      <c r="H12" s="14">
        <f>H13+H14+H15</f>
        <v>108026</v>
      </c>
      <c r="I12" s="14">
        <f>I13+I14+I15</f>
        <v>31374</v>
      </c>
      <c r="J12" s="14">
        <f>J13+J14+J15</f>
        <v>148575</v>
      </c>
      <c r="K12" s="14">
        <f>K13+K14+K15</f>
        <v>98968</v>
      </c>
      <c r="L12" s="14">
        <f>L13+L14+L15</f>
        <v>115758</v>
      </c>
      <c r="M12" s="14">
        <f t="shared" si="4"/>
        <v>50270</v>
      </c>
      <c r="N12" s="14">
        <f t="shared" si="4"/>
        <v>33494</v>
      </c>
      <c r="O12" s="12">
        <f t="shared" si="2"/>
        <v>1301389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77377</v>
      </c>
      <c r="C13" s="14">
        <v>58248</v>
      </c>
      <c r="D13" s="14">
        <v>68955</v>
      </c>
      <c r="E13" s="14">
        <v>10195</v>
      </c>
      <c r="F13" s="14">
        <v>52989</v>
      </c>
      <c r="G13" s="14">
        <v>82652</v>
      </c>
      <c r="H13" s="14">
        <v>55099</v>
      </c>
      <c r="I13" s="14">
        <v>16066</v>
      </c>
      <c r="J13" s="14">
        <v>75506</v>
      </c>
      <c r="K13" s="14">
        <v>48377</v>
      </c>
      <c r="L13" s="14">
        <v>56455</v>
      </c>
      <c r="M13" s="14">
        <v>24150</v>
      </c>
      <c r="N13" s="14">
        <v>15496</v>
      </c>
      <c r="O13" s="12">
        <f t="shared" si="2"/>
        <v>641565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76420</v>
      </c>
      <c r="C14" s="14">
        <v>55091</v>
      </c>
      <c r="D14" s="14">
        <v>72249</v>
      </c>
      <c r="E14" s="14">
        <v>10043</v>
      </c>
      <c r="F14" s="14">
        <v>54439</v>
      </c>
      <c r="G14" s="14">
        <v>81500</v>
      </c>
      <c r="H14" s="14">
        <v>50733</v>
      </c>
      <c r="I14" s="14">
        <v>14666</v>
      </c>
      <c r="J14" s="14">
        <v>70952</v>
      </c>
      <c r="K14" s="14">
        <v>48545</v>
      </c>
      <c r="L14" s="14">
        <v>57530</v>
      </c>
      <c r="M14" s="14">
        <v>25162</v>
      </c>
      <c r="N14" s="14">
        <v>17458</v>
      </c>
      <c r="O14" s="12">
        <f t="shared" si="2"/>
        <v>634788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2646</v>
      </c>
      <c r="C15" s="14">
        <v>2971</v>
      </c>
      <c r="D15" s="14">
        <v>1942</v>
      </c>
      <c r="E15" s="14">
        <v>469</v>
      </c>
      <c r="F15" s="14">
        <v>2240</v>
      </c>
      <c r="G15" s="14">
        <v>4498</v>
      </c>
      <c r="H15" s="14">
        <v>2194</v>
      </c>
      <c r="I15" s="14">
        <v>642</v>
      </c>
      <c r="J15" s="14">
        <v>2117</v>
      </c>
      <c r="K15" s="14">
        <v>2046</v>
      </c>
      <c r="L15" s="14">
        <v>1773</v>
      </c>
      <c r="M15" s="14">
        <v>958</v>
      </c>
      <c r="N15" s="14">
        <v>540</v>
      </c>
      <c r="O15" s="12">
        <f t="shared" si="2"/>
        <v>25036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8880</v>
      </c>
      <c r="C16" s="14">
        <f>C17+C18+C19</f>
        <v>6817</v>
      </c>
      <c r="D16" s="14">
        <f>D17+D18+D19</f>
        <v>6864</v>
      </c>
      <c r="E16" s="14">
        <f>E17+E18+E19</f>
        <v>1080</v>
      </c>
      <c r="F16" s="14">
        <f aca="true" t="shared" si="5" ref="F16:N16">F17+F18+F19</f>
        <v>6048</v>
      </c>
      <c r="G16" s="14">
        <f t="shared" si="5"/>
        <v>10111</v>
      </c>
      <c r="H16" s="14">
        <f>H17+H18+H19</f>
        <v>6221</v>
      </c>
      <c r="I16" s="14">
        <f>I17+I18+I19</f>
        <v>1701</v>
      </c>
      <c r="J16" s="14">
        <f>J17+J18+J19</f>
        <v>8834</v>
      </c>
      <c r="K16" s="14">
        <f>K17+K18+K19</f>
        <v>5880</v>
      </c>
      <c r="L16" s="14">
        <f>L17+L18+L19</f>
        <v>7515</v>
      </c>
      <c r="M16" s="14">
        <f t="shared" si="5"/>
        <v>2666</v>
      </c>
      <c r="N16" s="14">
        <f t="shared" si="5"/>
        <v>1533</v>
      </c>
      <c r="O16" s="12">
        <f t="shared" si="2"/>
        <v>74150</v>
      </c>
    </row>
    <row r="17" spans="1:26" ht="18.75" customHeight="1">
      <c r="A17" s="15" t="s">
        <v>16</v>
      </c>
      <c r="B17" s="14">
        <v>8775</v>
      </c>
      <c r="C17" s="14">
        <v>6744</v>
      </c>
      <c r="D17" s="14">
        <v>6773</v>
      </c>
      <c r="E17" s="14">
        <v>1067</v>
      </c>
      <c r="F17" s="14">
        <v>5995</v>
      </c>
      <c r="G17" s="14">
        <v>10022</v>
      </c>
      <c r="H17" s="14">
        <v>6159</v>
      </c>
      <c r="I17" s="14">
        <v>1679</v>
      </c>
      <c r="J17" s="14">
        <v>8724</v>
      </c>
      <c r="K17" s="14">
        <v>5816</v>
      </c>
      <c r="L17" s="14">
        <v>7427</v>
      </c>
      <c r="M17" s="14">
        <v>2625</v>
      </c>
      <c r="N17" s="14">
        <v>1504</v>
      </c>
      <c r="O17" s="12">
        <f t="shared" si="2"/>
        <v>73310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88</v>
      </c>
      <c r="C18" s="14">
        <v>64</v>
      </c>
      <c r="D18" s="14">
        <v>84</v>
      </c>
      <c r="E18" s="14">
        <v>13</v>
      </c>
      <c r="F18" s="14">
        <v>42</v>
      </c>
      <c r="G18" s="14">
        <v>78</v>
      </c>
      <c r="H18" s="14">
        <v>55</v>
      </c>
      <c r="I18" s="14">
        <v>18</v>
      </c>
      <c r="J18" s="14">
        <v>99</v>
      </c>
      <c r="K18" s="14">
        <v>55</v>
      </c>
      <c r="L18" s="14">
        <v>78</v>
      </c>
      <c r="M18" s="14">
        <v>36</v>
      </c>
      <c r="N18" s="14">
        <v>25</v>
      </c>
      <c r="O18" s="12">
        <f t="shared" si="2"/>
        <v>735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17</v>
      </c>
      <c r="C19" s="14">
        <v>9</v>
      </c>
      <c r="D19" s="14">
        <v>7</v>
      </c>
      <c r="E19" s="14">
        <v>0</v>
      </c>
      <c r="F19" s="14">
        <v>11</v>
      </c>
      <c r="G19" s="14">
        <v>11</v>
      </c>
      <c r="H19" s="14">
        <v>7</v>
      </c>
      <c r="I19" s="14">
        <v>4</v>
      </c>
      <c r="J19" s="14">
        <v>11</v>
      </c>
      <c r="K19" s="14">
        <v>9</v>
      </c>
      <c r="L19" s="14">
        <v>10</v>
      </c>
      <c r="M19" s="14">
        <v>5</v>
      </c>
      <c r="N19" s="14">
        <v>4</v>
      </c>
      <c r="O19" s="12">
        <f t="shared" si="2"/>
        <v>105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116583</v>
      </c>
      <c r="C20" s="18">
        <f>C21+C22+C23</f>
        <v>71582</v>
      </c>
      <c r="D20" s="18">
        <f>D21+D22+D23</f>
        <v>68642</v>
      </c>
      <c r="E20" s="18">
        <f>E21+E22+E23</f>
        <v>11299</v>
      </c>
      <c r="F20" s="18">
        <f aca="true" t="shared" si="6" ref="F20:N20">F21+F22+F23</f>
        <v>59795</v>
      </c>
      <c r="G20" s="18">
        <f t="shared" si="6"/>
        <v>92262</v>
      </c>
      <c r="H20" s="18">
        <f>H21+H22+H23</f>
        <v>72330</v>
      </c>
      <c r="I20" s="18">
        <f>I21+I22+I23</f>
        <v>19348</v>
      </c>
      <c r="J20" s="18">
        <f>J21+J22+J23</f>
        <v>90793</v>
      </c>
      <c r="K20" s="18">
        <f>K21+K22+K23</f>
        <v>60576</v>
      </c>
      <c r="L20" s="18">
        <f>L21+L22+L23</f>
        <v>90605</v>
      </c>
      <c r="M20" s="18">
        <f t="shared" si="6"/>
        <v>33280</v>
      </c>
      <c r="N20" s="18">
        <f t="shared" si="6"/>
        <v>20409</v>
      </c>
      <c r="O20" s="12">
        <f aca="true" t="shared" si="7" ref="O20:O26">SUM(B20:N20)</f>
        <v>807504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62089</v>
      </c>
      <c r="C21" s="14">
        <v>40622</v>
      </c>
      <c r="D21" s="14">
        <v>36474</v>
      </c>
      <c r="E21" s="14">
        <v>6335</v>
      </c>
      <c r="F21" s="14">
        <v>32056</v>
      </c>
      <c r="G21" s="14">
        <v>49880</v>
      </c>
      <c r="H21" s="14">
        <v>40886</v>
      </c>
      <c r="I21" s="14">
        <v>11243</v>
      </c>
      <c r="J21" s="14">
        <v>50550</v>
      </c>
      <c r="K21" s="14">
        <v>32685</v>
      </c>
      <c r="L21" s="14">
        <v>47924</v>
      </c>
      <c r="M21" s="14">
        <v>17597</v>
      </c>
      <c r="N21" s="14">
        <v>10556</v>
      </c>
      <c r="O21" s="12">
        <f t="shared" si="7"/>
        <v>438897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53045</v>
      </c>
      <c r="C22" s="14">
        <v>29772</v>
      </c>
      <c r="D22" s="14">
        <v>31478</v>
      </c>
      <c r="E22" s="14">
        <v>4770</v>
      </c>
      <c r="F22" s="14">
        <v>26884</v>
      </c>
      <c r="G22" s="14">
        <v>40728</v>
      </c>
      <c r="H22" s="14">
        <v>30594</v>
      </c>
      <c r="I22" s="14">
        <v>7847</v>
      </c>
      <c r="J22" s="14">
        <v>39163</v>
      </c>
      <c r="K22" s="14">
        <v>26984</v>
      </c>
      <c r="L22" s="14">
        <v>41613</v>
      </c>
      <c r="M22" s="14">
        <v>15200</v>
      </c>
      <c r="N22" s="14">
        <v>9604</v>
      </c>
      <c r="O22" s="12">
        <f t="shared" si="7"/>
        <v>357682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1449</v>
      </c>
      <c r="C23" s="14">
        <v>1188</v>
      </c>
      <c r="D23" s="14">
        <v>690</v>
      </c>
      <c r="E23" s="14">
        <v>194</v>
      </c>
      <c r="F23" s="14">
        <v>855</v>
      </c>
      <c r="G23" s="14">
        <v>1654</v>
      </c>
      <c r="H23" s="14">
        <v>850</v>
      </c>
      <c r="I23" s="14">
        <v>258</v>
      </c>
      <c r="J23" s="14">
        <v>1080</v>
      </c>
      <c r="K23" s="14">
        <v>907</v>
      </c>
      <c r="L23" s="14">
        <v>1068</v>
      </c>
      <c r="M23" s="14">
        <v>483</v>
      </c>
      <c r="N23" s="14">
        <v>249</v>
      </c>
      <c r="O23" s="12">
        <f t="shared" si="7"/>
        <v>10925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104686</v>
      </c>
      <c r="C24" s="14">
        <f>C25+C26</f>
        <v>80756</v>
      </c>
      <c r="D24" s="14">
        <f>D25+D26</f>
        <v>81370</v>
      </c>
      <c r="E24" s="14">
        <f>E25+E26</f>
        <v>15804</v>
      </c>
      <c r="F24" s="14">
        <f aca="true" t="shared" si="8" ref="F24:N24">F25+F26</f>
        <v>71111</v>
      </c>
      <c r="G24" s="14">
        <f t="shared" si="8"/>
        <v>110547</v>
      </c>
      <c r="H24" s="14">
        <f>H25+H26</f>
        <v>71682</v>
      </c>
      <c r="I24" s="14">
        <f>I25+I26</f>
        <v>19931</v>
      </c>
      <c r="J24" s="14">
        <f>J25+J26</f>
        <v>79306</v>
      </c>
      <c r="K24" s="14">
        <f>K25+K26</f>
        <v>62153</v>
      </c>
      <c r="L24" s="14">
        <f>L25+L26</f>
        <v>65638</v>
      </c>
      <c r="M24" s="14">
        <f t="shared" si="8"/>
        <v>21616</v>
      </c>
      <c r="N24" s="14">
        <f t="shared" si="8"/>
        <v>12721</v>
      </c>
      <c r="O24" s="12">
        <f t="shared" si="7"/>
        <v>797321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65415</v>
      </c>
      <c r="C25" s="14">
        <v>55383</v>
      </c>
      <c r="D25" s="14">
        <v>53282</v>
      </c>
      <c r="E25" s="14">
        <v>11277</v>
      </c>
      <c r="F25" s="14">
        <v>48825</v>
      </c>
      <c r="G25" s="14">
        <v>77544</v>
      </c>
      <c r="H25" s="14">
        <v>50890</v>
      </c>
      <c r="I25" s="14">
        <v>14793</v>
      </c>
      <c r="J25" s="14">
        <v>48809</v>
      </c>
      <c r="K25" s="14">
        <v>41903</v>
      </c>
      <c r="L25" s="14">
        <v>41455</v>
      </c>
      <c r="M25" s="14">
        <v>13680</v>
      </c>
      <c r="N25" s="14">
        <v>7406</v>
      </c>
      <c r="O25" s="12">
        <f t="shared" si="7"/>
        <v>530662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39271</v>
      </c>
      <c r="C26" s="14">
        <v>25373</v>
      </c>
      <c r="D26" s="14">
        <v>28088</v>
      </c>
      <c r="E26" s="14">
        <v>4527</v>
      </c>
      <c r="F26" s="14">
        <v>22286</v>
      </c>
      <c r="G26" s="14">
        <v>33003</v>
      </c>
      <c r="H26" s="14">
        <v>20792</v>
      </c>
      <c r="I26" s="14">
        <v>5138</v>
      </c>
      <c r="J26" s="14">
        <v>30497</v>
      </c>
      <c r="K26" s="14">
        <v>20250</v>
      </c>
      <c r="L26" s="14">
        <v>24183</v>
      </c>
      <c r="M26" s="14">
        <v>7936</v>
      </c>
      <c r="N26" s="14">
        <v>5315</v>
      </c>
      <c r="O26" s="12">
        <f t="shared" si="7"/>
        <v>266659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859982.50399712</v>
      </c>
      <c r="C36" s="60">
        <f aca="true" t="shared" si="11" ref="C36:N36">C37+C38+C39+C40</f>
        <v>656385.4398985</v>
      </c>
      <c r="D36" s="60">
        <f t="shared" si="11"/>
        <v>600105.3506274499</v>
      </c>
      <c r="E36" s="60">
        <f t="shared" si="11"/>
        <v>142911.42341279998</v>
      </c>
      <c r="F36" s="60">
        <f t="shared" si="11"/>
        <v>568871.87094095</v>
      </c>
      <c r="G36" s="60">
        <f t="shared" si="11"/>
        <v>703664.4344</v>
      </c>
      <c r="H36" s="60">
        <f t="shared" si="11"/>
        <v>584615.4019999999</v>
      </c>
      <c r="I36" s="60">
        <f>I37+I38+I39+I40</f>
        <v>166841.2376846</v>
      </c>
      <c r="J36" s="60">
        <f>J37+J38+J39+J40</f>
        <v>708683.0159188</v>
      </c>
      <c r="K36" s="60">
        <f>K37+K38+K39+K40</f>
        <v>603192.7668146</v>
      </c>
      <c r="L36" s="60">
        <f>L37+L38+L39+L40</f>
        <v>683404.98269952</v>
      </c>
      <c r="M36" s="60">
        <f t="shared" si="11"/>
        <v>338347.3453252299</v>
      </c>
      <c r="N36" s="60">
        <f t="shared" si="11"/>
        <v>184397.83815552</v>
      </c>
      <c r="O36" s="60">
        <f>O37+O38+O39+O40</f>
        <v>6801403.611875089</v>
      </c>
    </row>
    <row r="37" spans="1:15" ht="18.75" customHeight="1">
      <c r="A37" s="57" t="s">
        <v>50</v>
      </c>
      <c r="B37" s="54">
        <f aca="true" t="shared" si="12" ref="B37:N37">B29*B7</f>
        <v>854591.0256</v>
      </c>
      <c r="C37" s="54">
        <f t="shared" si="12"/>
        <v>651707.8708</v>
      </c>
      <c r="D37" s="54">
        <f t="shared" si="12"/>
        <v>589508.6418</v>
      </c>
      <c r="E37" s="54">
        <f t="shared" si="12"/>
        <v>142588.75259999998</v>
      </c>
      <c r="F37" s="54">
        <f t="shared" si="12"/>
        <v>565521.6566999999</v>
      </c>
      <c r="G37" s="54">
        <f t="shared" si="12"/>
        <v>698971.2847</v>
      </c>
      <c r="H37" s="54">
        <f t="shared" si="12"/>
        <v>580420.134</v>
      </c>
      <c r="I37" s="54">
        <f>I29*I7</f>
        <v>166622.7509</v>
      </c>
      <c r="J37" s="54">
        <f>J29*J7</f>
        <v>701165.764</v>
      </c>
      <c r="K37" s="54">
        <f>K29*K7</f>
        <v>588916.9308</v>
      </c>
      <c r="L37" s="54">
        <f>L29*L7</f>
        <v>675738.1204</v>
      </c>
      <c r="M37" s="54">
        <f t="shared" si="12"/>
        <v>335590.39149999997</v>
      </c>
      <c r="N37" s="54">
        <f t="shared" si="12"/>
        <v>184215.2181</v>
      </c>
      <c r="O37" s="56">
        <f>SUM(B37:N37)</f>
        <v>6735558.5419</v>
      </c>
    </row>
    <row r="38" spans="1:15" ht="18.75" customHeight="1">
      <c r="A38" s="57" t="s">
        <v>51</v>
      </c>
      <c r="B38" s="54">
        <f aca="true" t="shared" si="13" ref="B38:N38">B30*B7</f>
        <v>-2524.10160288</v>
      </c>
      <c r="C38" s="54">
        <f t="shared" si="13"/>
        <v>-1738.4109015</v>
      </c>
      <c r="D38" s="54">
        <f t="shared" si="13"/>
        <v>-1751.2811725499998</v>
      </c>
      <c r="E38" s="54">
        <f t="shared" si="13"/>
        <v>-323.6091872</v>
      </c>
      <c r="F38" s="54">
        <f t="shared" si="13"/>
        <v>-1648.35575905</v>
      </c>
      <c r="G38" s="54">
        <f t="shared" si="13"/>
        <v>-2060.6703</v>
      </c>
      <c r="H38" s="54">
        <f t="shared" si="13"/>
        <v>-1554.672</v>
      </c>
      <c r="I38" s="54">
        <f>I30*I7</f>
        <v>-436.3532154</v>
      </c>
      <c r="J38" s="54">
        <f>J30*J7</f>
        <v>-1941.7580812</v>
      </c>
      <c r="K38" s="54">
        <f>K30*K7</f>
        <v>-1554.6439854</v>
      </c>
      <c r="L38" s="54">
        <f>L30*L7</f>
        <v>-1828.2077004799999</v>
      </c>
      <c r="M38" s="54">
        <f t="shared" si="13"/>
        <v>-852.2561747699999</v>
      </c>
      <c r="N38" s="54">
        <f t="shared" si="13"/>
        <v>-536.41994448</v>
      </c>
      <c r="O38" s="25">
        <f>SUM(B38:N38)</f>
        <v>-18750.74002491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13711.88</v>
      </c>
      <c r="L40" s="54">
        <v>6892.83</v>
      </c>
      <c r="M40" s="54">
        <v>2338.05</v>
      </c>
      <c r="N40" s="54">
        <v>0</v>
      </c>
      <c r="O40" s="56">
        <f>SUM(B40:N40)</f>
        <v>59159.770000000004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+B43+B46+B59+B60</f>
        <v>166196.2</v>
      </c>
      <c r="C42" s="25">
        <f>+C43+C46+C59+C60</f>
        <v>253165.46999999997</v>
      </c>
      <c r="D42" s="25">
        <f>+D43+D46+D59+D60</f>
        <v>261000.21000000002</v>
      </c>
      <c r="E42" s="25">
        <f>+E43+E46+E59+E60</f>
        <v>57623.34</v>
      </c>
      <c r="F42" s="25">
        <f>+F43+F46+F59+F60</f>
        <v>273908.72</v>
      </c>
      <c r="G42" s="25">
        <f>+G43+G46+G59+G60</f>
        <v>308542.68</v>
      </c>
      <c r="H42" s="25">
        <f>+H43+H46+H59+H60</f>
        <v>246974.74</v>
      </c>
      <c r="I42" s="25">
        <f>+I43+I46+I59+I60</f>
        <v>64386.130000000005</v>
      </c>
      <c r="J42" s="25">
        <f>+J43+J46+J59+J60</f>
        <v>220624.86</v>
      </c>
      <c r="K42" s="25">
        <f>+K43+K46+K59+K60</f>
        <v>245146.78000000003</v>
      </c>
      <c r="L42" s="25">
        <f>+L43+L46+L59+L60</f>
        <v>280825.44</v>
      </c>
      <c r="M42" s="25">
        <f>+M43+M46+M59+M60</f>
        <v>438896.49</v>
      </c>
      <c r="N42" s="25">
        <f>+N43+N46+N59+N60</f>
        <v>77981.97</v>
      </c>
      <c r="O42" s="25">
        <f>+O43+O46+O59+O60</f>
        <v>2895273.03</v>
      </c>
    </row>
    <row r="43" spans="1:15" ht="18.75" customHeight="1">
      <c r="A43" s="17" t="s">
        <v>55</v>
      </c>
      <c r="B43" s="26">
        <f>B44+B45</f>
        <v>-83520</v>
      </c>
      <c r="C43" s="26">
        <f>C44+C45</f>
        <v>-82848</v>
      </c>
      <c r="D43" s="26">
        <f>D44+D45</f>
        <v>-62108</v>
      </c>
      <c r="E43" s="26">
        <f>E44+E45</f>
        <v>-10508</v>
      </c>
      <c r="F43" s="26">
        <f aca="true" t="shared" si="15" ref="F43:N43">F44+F45</f>
        <v>-50548</v>
      </c>
      <c r="G43" s="26">
        <f t="shared" si="15"/>
        <v>-89932</v>
      </c>
      <c r="H43" s="26">
        <f t="shared" si="15"/>
        <v>-77444</v>
      </c>
      <c r="I43" s="26">
        <f>I44+I45</f>
        <v>-22276</v>
      </c>
      <c r="J43" s="26">
        <f>J44+J45</f>
        <v>-55432</v>
      </c>
      <c r="K43" s="26">
        <f>K44+K45</f>
        <v>-66580</v>
      </c>
      <c r="L43" s="26">
        <f>L44+L45</f>
        <v>-51944</v>
      </c>
      <c r="M43" s="26">
        <f t="shared" si="15"/>
        <v>-31316</v>
      </c>
      <c r="N43" s="26">
        <f t="shared" si="15"/>
        <v>-20440</v>
      </c>
      <c r="O43" s="25">
        <f aca="true" t="shared" si="16" ref="O43:O60">SUM(B43:N43)</f>
        <v>-704896</v>
      </c>
    </row>
    <row r="44" spans="1:26" ht="18.75" customHeight="1">
      <c r="A44" s="13" t="s">
        <v>56</v>
      </c>
      <c r="B44" s="20">
        <f>ROUND(-B9*$D$3,2)</f>
        <v>-83520</v>
      </c>
      <c r="C44" s="20">
        <f>ROUND(-C9*$D$3,2)</f>
        <v>-82848</v>
      </c>
      <c r="D44" s="20">
        <f>ROUND(-D9*$D$3,2)</f>
        <v>-62108</v>
      </c>
      <c r="E44" s="20">
        <f>ROUND(-E9*$D$3,2)</f>
        <v>-10508</v>
      </c>
      <c r="F44" s="20">
        <f aca="true" t="shared" si="17" ref="F44:N44">ROUND(-F9*$D$3,2)</f>
        <v>-50548</v>
      </c>
      <c r="G44" s="20">
        <f t="shared" si="17"/>
        <v>-89932</v>
      </c>
      <c r="H44" s="20">
        <f t="shared" si="17"/>
        <v>-77444</v>
      </c>
      <c r="I44" s="20">
        <f>ROUND(-I9*$D$3,2)</f>
        <v>-22276</v>
      </c>
      <c r="J44" s="20">
        <f>ROUND(-J9*$D$3,2)</f>
        <v>-55432</v>
      </c>
      <c r="K44" s="20">
        <f>ROUND(-K9*$D$3,2)</f>
        <v>-66580</v>
      </c>
      <c r="L44" s="20">
        <f>ROUND(-L9*$D$3,2)</f>
        <v>-51944</v>
      </c>
      <c r="M44" s="20">
        <f t="shared" si="17"/>
        <v>-31316</v>
      </c>
      <c r="N44" s="20">
        <f t="shared" si="17"/>
        <v>-20440</v>
      </c>
      <c r="O44" s="46">
        <f t="shared" si="16"/>
        <v>-704896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 t="shared" si="18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8"/>
        <v>0</v>
      </c>
      <c r="N45" s="20">
        <f t="shared" si="18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 aca="true" t="shared" si="19" ref="B46:L46">SUM(B47:B58)</f>
        <v>-223000</v>
      </c>
      <c r="C46" s="26">
        <f t="shared" si="19"/>
        <v>0</v>
      </c>
      <c r="D46" s="26">
        <f t="shared" si="19"/>
        <v>-1000</v>
      </c>
      <c r="E46" s="26">
        <f t="shared" si="19"/>
        <v>0</v>
      </c>
      <c r="F46" s="26">
        <f t="shared" si="19"/>
        <v>-1000</v>
      </c>
      <c r="G46" s="26">
        <f t="shared" si="19"/>
        <v>-500</v>
      </c>
      <c r="H46" s="26">
        <f t="shared" si="19"/>
        <v>0</v>
      </c>
      <c r="I46" s="26">
        <f t="shared" si="19"/>
        <v>-1000</v>
      </c>
      <c r="J46" s="26">
        <f t="shared" si="19"/>
        <v>-80000</v>
      </c>
      <c r="K46" s="26">
        <f t="shared" si="19"/>
        <v>0</v>
      </c>
      <c r="L46" s="26">
        <f t="shared" si="19"/>
        <v>0</v>
      </c>
      <c r="M46" s="26">
        <f>SUM(M47:M58)</f>
        <v>303000</v>
      </c>
      <c r="N46" s="26">
        <f>SUM(N47:N58)</f>
        <v>0</v>
      </c>
      <c r="O46" s="26">
        <f>SUM(O47:O58)</f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6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6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6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6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6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6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6" t="s">
        <v>111</v>
      </c>
      <c r="B58" s="24">
        <v>-223000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-80000</v>
      </c>
      <c r="K58" s="24">
        <v>0</v>
      </c>
      <c r="L58" s="24"/>
      <c r="M58" s="24">
        <v>303000</v>
      </c>
      <c r="N58" s="24">
        <v>0</v>
      </c>
      <c r="O58" s="24">
        <f t="shared" si="16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107</v>
      </c>
      <c r="B59" s="27">
        <v>472716.2</v>
      </c>
      <c r="C59" s="27">
        <v>336013.47</v>
      </c>
      <c r="D59" s="27">
        <v>324108.21</v>
      </c>
      <c r="E59" s="27">
        <v>68131.34</v>
      </c>
      <c r="F59" s="27">
        <v>325456.72</v>
      </c>
      <c r="G59" s="27">
        <v>398974.68</v>
      </c>
      <c r="H59" s="27">
        <v>324418.74</v>
      </c>
      <c r="I59" s="27">
        <v>87662.13</v>
      </c>
      <c r="J59" s="27">
        <v>356056.86</v>
      </c>
      <c r="K59" s="27">
        <v>311726.78</v>
      </c>
      <c r="L59" s="27">
        <v>332769.44</v>
      </c>
      <c r="M59" s="27">
        <v>167212.49</v>
      </c>
      <c r="N59" s="27">
        <v>98421.97</v>
      </c>
      <c r="O59" s="24">
        <f t="shared" si="16"/>
        <v>3603669.03</v>
      </c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17" t="s">
        <v>66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6"/>
        <v>0</v>
      </c>
      <c r="P60"/>
      <c r="Q60"/>
      <c r="R60"/>
      <c r="S60"/>
      <c r="T60"/>
      <c r="U60"/>
      <c r="V60"/>
      <c r="W60"/>
      <c r="X60"/>
      <c r="Y60"/>
      <c r="Z60"/>
    </row>
    <row r="61" spans="1:15" ht="15" customHeight="1">
      <c r="A61" s="3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20"/>
    </row>
    <row r="62" spans="1:26" ht="15.75">
      <c r="A62" s="2" t="s">
        <v>67</v>
      </c>
      <c r="B62" s="29">
        <f aca="true" t="shared" si="20" ref="B62:N62">+B36+B42</f>
        <v>1026178.70399712</v>
      </c>
      <c r="C62" s="29">
        <f t="shared" si="20"/>
        <v>909550.9098985</v>
      </c>
      <c r="D62" s="29">
        <f t="shared" si="20"/>
        <v>861105.56062745</v>
      </c>
      <c r="E62" s="29">
        <f t="shared" si="20"/>
        <v>200534.76341279998</v>
      </c>
      <c r="F62" s="29">
        <f t="shared" si="20"/>
        <v>842780.59094095</v>
      </c>
      <c r="G62" s="29">
        <f t="shared" si="20"/>
        <v>1012207.1144000001</v>
      </c>
      <c r="H62" s="29">
        <f t="shared" si="20"/>
        <v>831590.1419999999</v>
      </c>
      <c r="I62" s="29">
        <f t="shared" si="20"/>
        <v>231227.3676846</v>
      </c>
      <c r="J62" s="29">
        <f>+J36+J42</f>
        <v>929307.8759188</v>
      </c>
      <c r="K62" s="29">
        <f>+K36+K42</f>
        <v>848339.5468146</v>
      </c>
      <c r="L62" s="29">
        <f>+L36+L42</f>
        <v>964230.4226995199</v>
      </c>
      <c r="M62" s="29">
        <f t="shared" si="20"/>
        <v>777243.8353252299</v>
      </c>
      <c r="N62" s="29">
        <f t="shared" si="20"/>
        <v>262379.80815552</v>
      </c>
      <c r="O62" s="29">
        <f>SUM(B62:N62)</f>
        <v>9696676.64187509</v>
      </c>
      <c r="P62"/>
      <c r="Q62"/>
      <c r="R62"/>
      <c r="S62"/>
      <c r="T62"/>
      <c r="U62"/>
      <c r="V62"/>
      <c r="W62"/>
      <c r="X62"/>
      <c r="Y62"/>
      <c r="Z62"/>
    </row>
    <row r="63" spans="1:15" ht="15" customHeight="1">
      <c r="A63" s="3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/>
    </row>
    <row r="64" spans="1:15" ht="15" customHeigh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</row>
    <row r="65" spans="1:15" ht="18.75" customHeight="1">
      <c r="A65" s="2" t="s">
        <v>68</v>
      </c>
      <c r="B65" s="36">
        <f>SUM(B66:B79)</f>
        <v>1026178.71</v>
      </c>
      <c r="C65" s="36">
        <f aca="true" t="shared" si="21" ref="C65:N65">SUM(C66:C79)</f>
        <v>909550.91</v>
      </c>
      <c r="D65" s="36">
        <f t="shared" si="21"/>
        <v>861105.56</v>
      </c>
      <c r="E65" s="36">
        <f t="shared" si="21"/>
        <v>200534.76</v>
      </c>
      <c r="F65" s="36">
        <f t="shared" si="21"/>
        <v>842780.59</v>
      </c>
      <c r="G65" s="36">
        <f t="shared" si="21"/>
        <v>1012207.11</v>
      </c>
      <c r="H65" s="36">
        <f t="shared" si="21"/>
        <v>831590.14</v>
      </c>
      <c r="I65" s="36">
        <f t="shared" si="21"/>
        <v>231227.37</v>
      </c>
      <c r="J65" s="36">
        <f t="shared" si="21"/>
        <v>929307.88</v>
      </c>
      <c r="K65" s="36">
        <f t="shared" si="21"/>
        <v>848339.55</v>
      </c>
      <c r="L65" s="36">
        <f t="shared" si="21"/>
        <v>964230.42</v>
      </c>
      <c r="M65" s="36">
        <f t="shared" si="21"/>
        <v>777243.83</v>
      </c>
      <c r="N65" s="36">
        <f t="shared" si="21"/>
        <v>262379.81</v>
      </c>
      <c r="O65" s="29">
        <f>SUM(O66:O79)</f>
        <v>9696676.64</v>
      </c>
    </row>
    <row r="66" spans="1:16" ht="18.75" customHeight="1">
      <c r="A66" s="17" t="s">
        <v>69</v>
      </c>
      <c r="B66" s="36">
        <v>229678.55</v>
      </c>
      <c r="C66" s="36">
        <v>258237.02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>SUM(B66:N66)</f>
        <v>487915.56999999995</v>
      </c>
      <c r="P66"/>
    </row>
    <row r="67" spans="1:16" ht="18.75" customHeight="1">
      <c r="A67" s="17" t="s">
        <v>70</v>
      </c>
      <c r="B67" s="36">
        <v>796500.16</v>
      </c>
      <c r="C67" s="36">
        <v>651313.89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aca="true" t="shared" si="22" ref="O67:O78">SUM(B67:N67)</f>
        <v>1447814.05</v>
      </c>
      <c r="P67"/>
    </row>
    <row r="68" spans="1:17" ht="18.75" customHeight="1">
      <c r="A68" s="17" t="s">
        <v>71</v>
      </c>
      <c r="B68" s="35">
        <v>0</v>
      </c>
      <c r="C68" s="35">
        <v>0</v>
      </c>
      <c r="D68" s="26">
        <v>861105.56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6">
        <f t="shared" si="22"/>
        <v>861105.56</v>
      </c>
      <c r="Q68"/>
    </row>
    <row r="69" spans="1:18" ht="18.75" customHeight="1">
      <c r="A69" s="17" t="s">
        <v>72</v>
      </c>
      <c r="B69" s="35">
        <v>0</v>
      </c>
      <c r="C69" s="35">
        <v>0</v>
      </c>
      <c r="D69" s="35">
        <v>0</v>
      </c>
      <c r="E69" s="26">
        <v>200534.76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2"/>
        <v>200534.76</v>
      </c>
      <c r="R69"/>
    </row>
    <row r="70" spans="1:19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26">
        <v>842780.59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2"/>
        <v>842780.59</v>
      </c>
      <c r="S70"/>
    </row>
    <row r="71" spans="1:20" ht="18.75" customHeight="1">
      <c r="A71" s="17" t="s">
        <v>74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6">
        <v>1012207.11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2"/>
        <v>1012207.11</v>
      </c>
      <c r="T71"/>
    </row>
    <row r="72" spans="1:21" ht="18.75" customHeight="1">
      <c r="A72" s="17" t="s">
        <v>99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6">
        <v>831590.14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2"/>
        <v>831590.14</v>
      </c>
      <c r="U72"/>
    </row>
    <row r="73" spans="1:21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6">
        <v>231227.37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29">
        <f t="shared" si="22"/>
        <v>231227.37</v>
      </c>
      <c r="U73"/>
    </row>
    <row r="74" spans="1:22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v>929307.88</v>
      </c>
      <c r="K74" s="35">
        <v>0</v>
      </c>
      <c r="L74" s="35">
        <v>0</v>
      </c>
      <c r="M74" s="35">
        <v>0</v>
      </c>
      <c r="N74" s="35">
        <v>0</v>
      </c>
      <c r="O74" s="26">
        <f t="shared" si="22"/>
        <v>929307.88</v>
      </c>
      <c r="V74"/>
    </row>
    <row r="75" spans="1:23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26">
        <v>848339.55</v>
      </c>
      <c r="L75" s="35">
        <v>0</v>
      </c>
      <c r="M75" s="35">
        <v>0</v>
      </c>
      <c r="N75" s="35">
        <v>0</v>
      </c>
      <c r="O75" s="29">
        <f t="shared" si="22"/>
        <v>848339.55</v>
      </c>
      <c r="W75"/>
    </row>
    <row r="76" spans="1:24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26">
        <v>964230.42</v>
      </c>
      <c r="M76" s="35">
        <v>0</v>
      </c>
      <c r="N76" s="61">
        <v>0</v>
      </c>
      <c r="O76" s="26">
        <f t="shared" si="22"/>
        <v>964230.42</v>
      </c>
      <c r="X76"/>
    </row>
    <row r="77" spans="1:25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26">
        <v>777243.83</v>
      </c>
      <c r="N77" s="35">
        <v>0</v>
      </c>
      <c r="O77" s="29">
        <f t="shared" si="22"/>
        <v>777243.83</v>
      </c>
      <c r="Y77"/>
    </row>
    <row r="78" spans="1:26" ht="18.75" customHeight="1">
      <c r="A78" s="17" t="s">
        <v>80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6">
        <v>262379.81</v>
      </c>
      <c r="O78" s="26">
        <f t="shared" si="22"/>
        <v>262379.81</v>
      </c>
      <c r="P78"/>
      <c r="Z78"/>
    </row>
    <row r="79" spans="1:26" ht="18.75" customHeight="1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/>
      <c r="Q79"/>
      <c r="R79"/>
      <c r="S79"/>
      <c r="T79"/>
      <c r="U79"/>
      <c r="V79"/>
      <c r="W79"/>
      <c r="X79"/>
      <c r="Y79"/>
      <c r="Z79"/>
    </row>
    <row r="80" spans="1:15" ht="17.25" customHeigh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</row>
    <row r="81" spans="1:15" ht="15" customHeight="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</row>
    <row r="82" spans="1:15" ht="18.75" customHeight="1">
      <c r="A82" s="2" t="s">
        <v>108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29"/>
    </row>
    <row r="83" spans="1:16" ht="18.75" customHeight="1">
      <c r="A83" s="17" t="s">
        <v>81</v>
      </c>
      <c r="B83" s="44">
        <v>2.350414726507714</v>
      </c>
      <c r="C83" s="44">
        <v>2.4846668315644678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6" ht="18.75" customHeight="1">
      <c r="A84" s="17" t="s">
        <v>82</v>
      </c>
      <c r="B84" s="44">
        <v>2.048358872528199</v>
      </c>
      <c r="C84" s="44">
        <v>2.0995800438839103</v>
      </c>
      <c r="D84" s="44">
        <v>0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P84"/>
    </row>
    <row r="85" spans="1:17" ht="18.75" customHeight="1">
      <c r="A85" s="17" t="s">
        <v>83</v>
      </c>
      <c r="B85" s="44">
        <v>0</v>
      </c>
      <c r="C85" s="44">
        <v>0</v>
      </c>
      <c r="D85" s="22">
        <f>(D$37+D$38+D$39)/D$7</f>
        <v>1.8694996993413067</v>
      </c>
      <c r="E85" s="44">
        <v>0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6"/>
      <c r="Q85"/>
    </row>
    <row r="86" spans="1:18" ht="18.75" customHeight="1">
      <c r="A86" s="17" t="s">
        <v>84</v>
      </c>
      <c r="B86" s="44">
        <v>0</v>
      </c>
      <c r="C86" s="44">
        <v>0</v>
      </c>
      <c r="D86" s="44">
        <v>0</v>
      </c>
      <c r="E86" s="22">
        <f>(E$37+E$38+E$39)/E$7</f>
        <v>2.7740633851505323</v>
      </c>
      <c r="F86" s="35">
        <v>0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R86"/>
    </row>
    <row r="87" spans="1:19" ht="18.75" customHeight="1">
      <c r="A87" s="17" t="s">
        <v>85</v>
      </c>
      <c r="B87" s="44">
        <v>0</v>
      </c>
      <c r="C87" s="44">
        <v>0</v>
      </c>
      <c r="D87" s="44">
        <v>0</v>
      </c>
      <c r="E87" s="44">
        <v>0</v>
      </c>
      <c r="F87" s="44">
        <f>(F$37+F$38+F$39)/F$7</f>
        <v>2.183278886908265</v>
      </c>
      <c r="G87" s="35">
        <v>0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6"/>
      <c r="S87"/>
    </row>
    <row r="88" spans="1:20" ht="18.75" customHeight="1">
      <c r="A88" s="17" t="s">
        <v>86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44">
        <f>(G$37+G$38+G$39)/G$7</f>
        <v>1.7313886405991292</v>
      </c>
      <c r="H88" s="44">
        <v>0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T88"/>
    </row>
    <row r="89" spans="1:21" ht="18.75" customHeight="1">
      <c r="A89" s="17" t="s">
        <v>87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f>(H$37+H$38+H$39)/H$7</f>
        <v>2.093178380520135</v>
      </c>
      <c r="I89" s="44">
        <v>0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1" ht="18.75" customHeight="1">
      <c r="A90" s="17" t="s">
        <v>88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f>(I$37+I$38+I$39)/I$7</f>
        <v>2.1411038805564466</v>
      </c>
      <c r="J90" s="44">
        <v>0</v>
      </c>
      <c r="K90" s="44">
        <v>0</v>
      </c>
      <c r="L90" s="35">
        <v>0</v>
      </c>
      <c r="M90" s="44">
        <v>0</v>
      </c>
      <c r="N90" s="44">
        <v>0</v>
      </c>
      <c r="O90" s="29"/>
      <c r="U90"/>
    </row>
    <row r="91" spans="1:22" ht="18.75" customHeight="1">
      <c r="A91" s="17" t="s">
        <v>89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f>(J$37+J$38+J$39)/J$7</f>
        <v>2.055771828239485</v>
      </c>
      <c r="K91" s="44">
        <v>0</v>
      </c>
      <c r="L91" s="35">
        <v>0</v>
      </c>
      <c r="M91" s="44">
        <v>0</v>
      </c>
      <c r="N91" s="44">
        <v>0</v>
      </c>
      <c r="O91" s="26"/>
      <c r="V91"/>
    </row>
    <row r="92" spans="1:23" ht="18.75" customHeight="1">
      <c r="A92" s="17" t="s">
        <v>90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f>(K$37+K$38+K$39)/K$7</f>
        <v>2.4137091941536797</v>
      </c>
      <c r="L92" s="35">
        <v>0</v>
      </c>
      <c r="M92" s="44">
        <v>0</v>
      </c>
      <c r="N92" s="44">
        <v>0</v>
      </c>
      <c r="O92" s="29"/>
      <c r="W92"/>
    </row>
    <row r="93" spans="1:24" ht="18.75" customHeight="1">
      <c r="A93" s="17" t="s">
        <v>91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f>(L$37+L$38+L$39)/L$7</f>
        <v>2.3128462461778723</v>
      </c>
      <c r="M93" s="44">
        <v>0</v>
      </c>
      <c r="N93" s="44">
        <v>0</v>
      </c>
      <c r="O93" s="26"/>
      <c r="X93"/>
    </row>
    <row r="94" spans="1:25" ht="18.75" customHeight="1">
      <c r="A94" s="17" t="s">
        <v>92</v>
      </c>
      <c r="B94" s="44">
        <v>0</v>
      </c>
      <c r="C94" s="44">
        <v>0</v>
      </c>
      <c r="D94" s="44">
        <v>0</v>
      </c>
      <c r="E94" s="44">
        <v>0</v>
      </c>
      <c r="F94" s="35">
        <v>0</v>
      </c>
      <c r="G94" s="35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f>(M$37+M$38+M$39)/M$7</f>
        <v>2.9051218243420855</v>
      </c>
      <c r="N94" s="44">
        <v>0</v>
      </c>
      <c r="O94" s="62"/>
      <c r="Y94"/>
    </row>
    <row r="95" spans="1:26" ht="18.75" customHeight="1">
      <c r="A95" s="34" t="s">
        <v>93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9">
        <f>(N$37+N$38+N$39)/N$7</f>
        <v>2.5167925280893173</v>
      </c>
      <c r="O95" s="50"/>
      <c r="P95"/>
      <c r="Z95"/>
    </row>
    <row r="96" spans="1:14" ht="21" customHeight="1">
      <c r="A96" s="67" t="s">
        <v>104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21" customHeight="1">
      <c r="A97" s="67" t="s">
        <v>110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</row>
    <row r="98" spans="1:14" ht="15.75">
      <c r="A98" s="70" t="s">
        <v>109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</row>
    <row r="100" ht="14.25">
      <c r="B100" s="40"/>
    </row>
    <row r="101" spans="8:9" ht="14.25">
      <c r="H101" s="41"/>
      <c r="I101" s="41"/>
    </row>
    <row r="103" spans="8:12" ht="14.25">
      <c r="H103" s="42"/>
      <c r="I103" s="42"/>
      <c r="J103" s="43"/>
      <c r="K103" s="43"/>
      <c r="L103" s="43"/>
    </row>
  </sheetData>
  <sheetProtection/>
  <mergeCells count="7">
    <mergeCell ref="A98:N98"/>
    <mergeCell ref="A80:O80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2018-05-08T12:23:40Z</dcterms:modified>
  <cp:category/>
  <cp:version/>
  <cp:contentType/>
  <cp:contentStatus/>
</cp:coreProperties>
</file>