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<sst xmlns="http://schemas.openxmlformats.org/spreadsheetml/2006/main" count="112" uniqueCount="110">
  <si>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</si>
  <si>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</si>
  <si>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</si>
  <si>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</si>
  <si>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</si>
  <si>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</si>
  <si>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</si>
  <si>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</si>
  <si>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</si>
  <si>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</si>
  <si>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</si>
  <si>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</si>
  <si>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</si>
  <si>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</si>
  <si>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</si>
  <si>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</si>
  <si>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</si>
  <si>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</si>
  <si>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</si>
  <si>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</si>
  <si>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</si>
  <si>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</si>
  <si>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</si>
  <si>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</si>
  <si>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</si>
  <si>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</si>
  <si>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</si>
  <si>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</si>
  <si>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</si>
  <si>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</si>
  <si>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</si>
  <si>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</si>
  <si>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</si>
  <si>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</si>
  <si>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</si>
  <si>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</si>
  <si>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</si>
  <si>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</si>
  <si>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</si>
  <si>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</si>
  <si>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</si>
  <si>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</si>
  <si>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</si>
  <si>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</si>
  <si>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</si>
  <si>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</si>
  <si>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</si>
  <si>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</si>
  <si>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</si>
  <si>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</si>
  <si>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</si>
  <si>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</si>
  <si>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</si>
  <si>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</si>
  <si>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</si>
  <si>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</si>
  <si>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</si>
  <si>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</si>
  <si>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</si>
  <si>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</si>
  <si>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</si>
  <si>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</si>
  <si>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</si>
  <si>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</si>
  <si>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</si>
  <si>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</si>
  <si>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</si>
  <si>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</si>
  <si>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</si>
  <si>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</si>
  <si>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</si>
  <si>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</si>
  <si>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</si>
  <si>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</si>
  <si>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</si>
  <si>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</si>
  <si>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</si>
  <si>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</si>
  <si>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</si>
  <si>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</si>
  <si>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</si>
  <si>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</si>
  <si>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</si>
  <si>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</si>
  <si>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</si>
  <si>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</si>
  <si>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</si>
  <si>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</si>
  <si>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</si>
  <si>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</si>
  <si>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</si>
  <si>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</si>
  <si>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</si>
  <si>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</si>
  <si>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</si>
  <si>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</si>
  <si>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</si>
  <si>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</si>
  <si>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</si>
  <si>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</si>
  <si>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</si>
  <si>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</si>
  <si>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</si>
  <si>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</si>
  <si>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</si>
  <si>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</si>
  <si>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</si>
  <si>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</si>
  <si>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</si>
  <si>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27/04/18 - VENCIMENTO 07/05/18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</si>
</sst>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513324</v>
      </c>
      <c r="C7" s="10">
        <f>C8+C20+C24</f>
        <v>382354</v>
      </c>
      <c r="D7" s="10">
        <f>D8+D20+D24</f>
        <v>390948</v>
      </c>
      <c r="E7" s="10">
        <f>E8+E20+E24</f>
        <v>63145</v>
      </c>
      <c r="F7" s="10">
        <f aca="true" t="shared" si="0" ref="F7:N7">F8+F20+F24</f>
        <v>336957</v>
      </c>
      <c r="G7" s="10">
        <f t="shared" si="0"/>
        <v>526476</v>
      </c>
      <c r="H7" s="10">
        <f>H8+H20+H24</f>
        <v>367268</v>
      </c>
      <c r="I7" s="10">
        <f>I8+I20+I24</f>
        <v>102523</v>
      </c>
      <c r="J7" s="10">
        <f>J8+J20+J24</f>
        <v>411300</v>
      </c>
      <c r="K7" s="10">
        <f>K8+K20+K24</f>
        <v>315151</v>
      </c>
      <c r="L7" s="10">
        <f>L8+L20+L24</f>
        <v>326238</v>
      </c>
      <c r="M7" s="10">
        <f t="shared" si="0"/>
        <v>153914</v>
      </c>
      <c r="N7" s="10">
        <f t="shared" si="0"/>
        <v>93233</v>
      </c>
      <c r="O7" s="10">
        <f>+O8+O20+O24</f>
        <v>3982831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226420</v>
      </c>
      <c r="C8" s="12">
        <f>+C9+C12+C16</f>
        <v>179947</v>
      </c>
      <c r="D8" s="12">
        <f>+D9+D12+D16</f>
        <v>198132</v>
      </c>
      <c r="E8" s="12">
        <f>+E9+E12+E16</f>
        <v>29196</v>
      </c>
      <c r="F8" s="12">
        <f aca="true" t="shared" si="1" ref="F8:N8">+F9+F12+F16</f>
        <v>160215</v>
      </c>
      <c r="G8" s="12">
        <f t="shared" si="1"/>
        <v>255610</v>
      </c>
      <c r="H8" s="12">
        <f>+H9+H12+H16</f>
        <v>170925</v>
      </c>
      <c r="I8" s="12">
        <f>+I9+I12+I16</f>
        <v>49713</v>
      </c>
      <c r="J8" s="12">
        <f>+J9+J12+J16</f>
        <v>198715</v>
      </c>
      <c r="K8" s="12">
        <f>+K9+K12+K16</f>
        <v>151068</v>
      </c>
      <c r="L8" s="12">
        <f>+L9+L12+L16</f>
        <v>145923</v>
      </c>
      <c r="M8" s="12">
        <f t="shared" si="1"/>
        <v>78961</v>
      </c>
      <c r="N8" s="12">
        <f t="shared" si="1"/>
        <v>49373</v>
      </c>
      <c r="O8" s="12">
        <f>SUM(B8:N8)</f>
        <v>1894198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22255</v>
      </c>
      <c r="C9" s="14">
        <v>23021</v>
      </c>
      <c r="D9" s="14">
        <v>15591</v>
      </c>
      <c r="E9" s="14">
        <v>2629</v>
      </c>
      <c r="F9" s="14">
        <v>13756</v>
      </c>
      <c r="G9" s="14">
        <v>24549</v>
      </c>
      <c r="H9" s="14">
        <v>21815</v>
      </c>
      <c r="I9" s="14">
        <v>6258</v>
      </c>
      <c r="J9" s="14">
        <v>13130</v>
      </c>
      <c r="K9" s="14">
        <v>17946</v>
      </c>
      <c r="L9" s="14">
        <v>11662</v>
      </c>
      <c r="M9" s="14">
        <v>9134</v>
      </c>
      <c r="N9" s="14">
        <v>5944</v>
      </c>
      <c r="O9" s="12">
        <f aca="true" t="shared" si="2" ref="O9:O19">SUM(B9:N9)</f>
        <v>187690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22255</v>
      </c>
      <c r="C10" s="14">
        <f>+C9-C11</f>
        <v>23021</v>
      </c>
      <c r="D10" s="14">
        <f>+D9-D11</f>
        <v>15591</v>
      </c>
      <c r="E10" s="14">
        <f>+E9-E11</f>
        <v>2629</v>
      </c>
      <c r="F10" s="14">
        <f aca="true" t="shared" si="3" ref="F10:N10">+F9-F11</f>
        <v>13756</v>
      </c>
      <c r="G10" s="14">
        <f t="shared" si="3"/>
        <v>24549</v>
      </c>
      <c r="H10" s="14">
        <f>+H9-H11</f>
        <v>21815</v>
      </c>
      <c r="I10" s="14">
        <f>+I9-I11</f>
        <v>6258</v>
      </c>
      <c r="J10" s="14">
        <f>+J9-J11</f>
        <v>13130</v>
      </c>
      <c r="K10" s="14">
        <f>+K9-K11</f>
        <v>17946</v>
      </c>
      <c r="L10" s="14">
        <f>+L9-L11</f>
        <v>11662</v>
      </c>
      <c r="M10" s="14">
        <f t="shared" si="3"/>
        <v>9134</v>
      </c>
      <c r="N10" s="14">
        <f t="shared" si="3"/>
        <v>5944</v>
      </c>
      <c r="O10" s="12">
        <f t="shared" si="2"/>
        <v>187690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193730</v>
      </c>
      <c r="C12" s="14">
        <f>C13+C14+C15</f>
        <v>148894</v>
      </c>
      <c r="D12" s="14">
        <f>D13+D14+D15</f>
        <v>174609</v>
      </c>
      <c r="E12" s="14">
        <f>E13+E14+E15</f>
        <v>25322</v>
      </c>
      <c r="F12" s="14">
        <f aca="true" t="shared" si="4" ref="F12:N12">F13+F14+F15</f>
        <v>139295</v>
      </c>
      <c r="G12" s="14">
        <f t="shared" si="4"/>
        <v>218622</v>
      </c>
      <c r="H12" s="14">
        <f>H13+H14+H15</f>
        <v>141715</v>
      </c>
      <c r="I12" s="14">
        <f>I13+I14+I15</f>
        <v>41366</v>
      </c>
      <c r="J12" s="14">
        <f>J13+J14+J15</f>
        <v>175510</v>
      </c>
      <c r="K12" s="14">
        <f>K13+K14+K15</f>
        <v>126191</v>
      </c>
      <c r="L12" s="14">
        <f>L13+L14+L15</f>
        <v>126542</v>
      </c>
      <c r="M12" s="14">
        <f t="shared" si="4"/>
        <v>66464</v>
      </c>
      <c r="N12" s="14">
        <f t="shared" si="4"/>
        <v>41689</v>
      </c>
      <c r="O12" s="12">
        <f t="shared" si="2"/>
        <v>1619949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99633</v>
      </c>
      <c r="C13" s="14">
        <v>76703</v>
      </c>
      <c r="D13" s="14">
        <v>87208</v>
      </c>
      <c r="E13" s="14">
        <v>12959</v>
      </c>
      <c r="F13" s="14">
        <v>69158</v>
      </c>
      <c r="G13" s="14">
        <v>109940</v>
      </c>
      <c r="H13" s="14">
        <v>74834</v>
      </c>
      <c r="I13" s="14">
        <v>22007</v>
      </c>
      <c r="J13" s="14">
        <v>91756</v>
      </c>
      <c r="K13" s="14">
        <v>64524</v>
      </c>
      <c r="L13" s="14">
        <v>63701</v>
      </c>
      <c r="M13" s="14">
        <v>32708</v>
      </c>
      <c r="N13" s="14">
        <v>20120</v>
      </c>
      <c r="O13" s="12">
        <f t="shared" si="2"/>
        <v>825251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88476</v>
      </c>
      <c r="C14" s="14">
        <v>64966</v>
      </c>
      <c r="D14" s="14">
        <v>83442</v>
      </c>
      <c r="E14" s="14">
        <v>11378</v>
      </c>
      <c r="F14" s="14">
        <v>64514</v>
      </c>
      <c r="G14" s="14">
        <v>98444</v>
      </c>
      <c r="H14" s="14">
        <v>61315</v>
      </c>
      <c r="I14" s="14">
        <v>17748</v>
      </c>
      <c r="J14" s="14">
        <v>79662</v>
      </c>
      <c r="K14" s="14">
        <v>57375</v>
      </c>
      <c r="L14" s="14">
        <v>59609</v>
      </c>
      <c r="M14" s="14">
        <v>31436</v>
      </c>
      <c r="N14" s="14">
        <v>20425</v>
      </c>
      <c r="O14" s="12">
        <f t="shared" si="2"/>
        <v>738790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5621</v>
      </c>
      <c r="C15" s="14">
        <v>7225</v>
      </c>
      <c r="D15" s="14">
        <v>3959</v>
      </c>
      <c r="E15" s="14">
        <v>985</v>
      </c>
      <c r="F15" s="14">
        <v>5623</v>
      </c>
      <c r="G15" s="14">
        <v>10238</v>
      </c>
      <c r="H15" s="14">
        <v>5566</v>
      </c>
      <c r="I15" s="14">
        <v>1611</v>
      </c>
      <c r="J15" s="14">
        <v>4092</v>
      </c>
      <c r="K15" s="14">
        <v>4292</v>
      </c>
      <c r="L15" s="14">
        <v>3232</v>
      </c>
      <c r="M15" s="14">
        <v>2320</v>
      </c>
      <c r="N15" s="14">
        <v>1144</v>
      </c>
      <c r="O15" s="12">
        <f t="shared" si="2"/>
        <v>55908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10435</v>
      </c>
      <c r="C16" s="14">
        <f>C17+C18+C19</f>
        <v>8032</v>
      </c>
      <c r="D16" s="14">
        <f>D17+D18+D19</f>
        <v>7932</v>
      </c>
      <c r="E16" s="14">
        <f>E17+E18+E19</f>
        <v>1245</v>
      </c>
      <c r="F16" s="14">
        <f aca="true" t="shared" si="5" ref="F16:N16">F17+F18+F19</f>
        <v>7164</v>
      </c>
      <c r="G16" s="14">
        <f t="shared" si="5"/>
        <v>12439</v>
      </c>
      <c r="H16" s="14">
        <f>H17+H18+H19</f>
        <v>7395</v>
      </c>
      <c r="I16" s="14">
        <f>I17+I18+I19</f>
        <v>2089</v>
      </c>
      <c r="J16" s="14">
        <f>J17+J18+J19</f>
        <v>10075</v>
      </c>
      <c r="K16" s="14">
        <f>K17+K18+K19</f>
        <v>6931</v>
      </c>
      <c r="L16" s="14">
        <f>L17+L18+L19</f>
        <v>7719</v>
      </c>
      <c r="M16" s="14">
        <f t="shared" si="5"/>
        <v>3363</v>
      </c>
      <c r="N16" s="14">
        <f t="shared" si="5"/>
        <v>1740</v>
      </c>
      <c r="O16" s="12">
        <f t="shared" si="2"/>
        <v>86559</v>
      </c>
    </row>
    <row r="17" spans="1:26" ht="18.75" customHeight="1">
      <c r="A17" s="15" t="s">
        <v>16</v>
      </c>
      <c r="B17" s="14">
        <v>10311</v>
      </c>
      <c r="C17" s="14">
        <v>7959</v>
      </c>
      <c r="D17" s="14">
        <v>7818</v>
      </c>
      <c r="E17" s="14">
        <v>1232</v>
      </c>
      <c r="F17" s="14">
        <v>7089</v>
      </c>
      <c r="G17" s="14">
        <v>12332</v>
      </c>
      <c r="H17" s="14">
        <v>7309</v>
      </c>
      <c r="I17" s="14">
        <v>2071</v>
      </c>
      <c r="J17" s="14">
        <v>9943</v>
      </c>
      <c r="K17" s="14">
        <v>6833</v>
      </c>
      <c r="L17" s="14">
        <v>7608</v>
      </c>
      <c r="M17" s="14">
        <v>3312</v>
      </c>
      <c r="N17" s="14">
        <v>1713</v>
      </c>
      <c r="O17" s="12">
        <f t="shared" si="2"/>
        <v>85530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109</v>
      </c>
      <c r="C18" s="14">
        <v>57</v>
      </c>
      <c r="D18" s="14">
        <v>103</v>
      </c>
      <c r="E18" s="14">
        <v>10</v>
      </c>
      <c r="F18" s="14">
        <v>65</v>
      </c>
      <c r="G18" s="14">
        <v>90</v>
      </c>
      <c r="H18" s="14">
        <v>81</v>
      </c>
      <c r="I18" s="14">
        <v>15</v>
      </c>
      <c r="J18" s="14">
        <v>114</v>
      </c>
      <c r="K18" s="14">
        <v>89</v>
      </c>
      <c r="L18" s="14">
        <v>104</v>
      </c>
      <c r="M18" s="14">
        <v>46</v>
      </c>
      <c r="N18" s="14">
        <v>22</v>
      </c>
      <c r="O18" s="12">
        <f t="shared" si="2"/>
        <v>905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15</v>
      </c>
      <c r="C19" s="14">
        <v>16</v>
      </c>
      <c r="D19" s="14">
        <v>11</v>
      </c>
      <c r="E19" s="14">
        <v>3</v>
      </c>
      <c r="F19" s="14">
        <v>10</v>
      </c>
      <c r="G19" s="14">
        <v>17</v>
      </c>
      <c r="H19" s="14">
        <v>5</v>
      </c>
      <c r="I19" s="14">
        <v>3</v>
      </c>
      <c r="J19" s="14">
        <v>18</v>
      </c>
      <c r="K19" s="14">
        <v>9</v>
      </c>
      <c r="L19" s="14">
        <v>7</v>
      </c>
      <c r="M19" s="14">
        <v>5</v>
      </c>
      <c r="N19" s="14">
        <v>5</v>
      </c>
      <c r="O19" s="12">
        <f t="shared" si="2"/>
        <v>124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140092</v>
      </c>
      <c r="C20" s="18">
        <f>C21+C22+C23</f>
        <v>89349</v>
      </c>
      <c r="D20" s="18">
        <f>D21+D22+D23</f>
        <v>83230</v>
      </c>
      <c r="E20" s="18">
        <f>E21+E22+E23</f>
        <v>13429</v>
      </c>
      <c r="F20" s="18">
        <f aca="true" t="shared" si="6" ref="F20:N20">F21+F22+F23</f>
        <v>74519</v>
      </c>
      <c r="G20" s="18">
        <f t="shared" si="6"/>
        <v>116615</v>
      </c>
      <c r="H20" s="18">
        <f>H21+H22+H23</f>
        <v>93625</v>
      </c>
      <c r="I20" s="18">
        <f>I21+I22+I23</f>
        <v>25470</v>
      </c>
      <c r="J20" s="18">
        <f>J21+J22+J23</f>
        <v>107385</v>
      </c>
      <c r="K20" s="18">
        <f>K21+K22+K23</f>
        <v>77495</v>
      </c>
      <c r="L20" s="18">
        <f>L21+L22+L23</f>
        <v>98929</v>
      </c>
      <c r="M20" s="18">
        <f t="shared" si="6"/>
        <v>43680</v>
      </c>
      <c r="N20" s="18">
        <f t="shared" si="6"/>
        <v>25423</v>
      </c>
      <c r="O20" s="12">
        <f aca="true" t="shared" si="7" ref="O20:O26">SUM(B20:N20)</f>
        <v>989241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78668</v>
      </c>
      <c r="C21" s="14">
        <v>52961</v>
      </c>
      <c r="D21" s="14">
        <v>48088</v>
      </c>
      <c r="E21" s="14">
        <v>8049</v>
      </c>
      <c r="F21" s="14">
        <v>42659</v>
      </c>
      <c r="G21" s="14">
        <v>67753</v>
      </c>
      <c r="H21" s="14">
        <v>55889</v>
      </c>
      <c r="I21" s="14">
        <v>15444</v>
      </c>
      <c r="J21" s="14">
        <v>62561</v>
      </c>
      <c r="K21" s="14">
        <v>44323</v>
      </c>
      <c r="L21" s="14">
        <v>54775</v>
      </c>
      <c r="M21" s="14">
        <v>24260</v>
      </c>
      <c r="N21" s="14">
        <v>13688</v>
      </c>
      <c r="O21" s="12">
        <f t="shared" si="7"/>
        <v>569118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58644</v>
      </c>
      <c r="C22" s="14">
        <v>33680</v>
      </c>
      <c r="D22" s="14">
        <v>33677</v>
      </c>
      <c r="E22" s="14">
        <v>5035</v>
      </c>
      <c r="F22" s="14">
        <v>29887</v>
      </c>
      <c r="G22" s="14">
        <v>45465</v>
      </c>
      <c r="H22" s="14">
        <v>35702</v>
      </c>
      <c r="I22" s="14">
        <v>9508</v>
      </c>
      <c r="J22" s="14">
        <v>42919</v>
      </c>
      <c r="K22" s="14">
        <v>31520</v>
      </c>
      <c r="L22" s="14">
        <v>42363</v>
      </c>
      <c r="M22" s="14">
        <v>18423</v>
      </c>
      <c r="N22" s="14">
        <v>11253</v>
      </c>
      <c r="O22" s="12">
        <f t="shared" si="7"/>
        <v>398076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2780</v>
      </c>
      <c r="C23" s="14">
        <v>2708</v>
      </c>
      <c r="D23" s="14">
        <v>1465</v>
      </c>
      <c r="E23" s="14">
        <v>345</v>
      </c>
      <c r="F23" s="14">
        <v>1973</v>
      </c>
      <c r="G23" s="14">
        <v>3397</v>
      </c>
      <c r="H23" s="14">
        <v>2034</v>
      </c>
      <c r="I23" s="14">
        <v>518</v>
      </c>
      <c r="J23" s="14">
        <v>1905</v>
      </c>
      <c r="K23" s="14">
        <v>1652</v>
      </c>
      <c r="L23" s="14">
        <v>1791</v>
      </c>
      <c r="M23" s="14">
        <v>997</v>
      </c>
      <c r="N23" s="14">
        <v>482</v>
      </c>
      <c r="O23" s="12">
        <f t="shared" si="7"/>
        <v>22047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146812</v>
      </c>
      <c r="C24" s="14">
        <f>C25+C26</f>
        <v>113058</v>
      </c>
      <c r="D24" s="14">
        <f>D25+D26</f>
        <v>109586</v>
      </c>
      <c r="E24" s="14">
        <f>E25+E26</f>
        <v>20520</v>
      </c>
      <c r="F24" s="14">
        <f aca="true" t="shared" si="8" ref="F24:N24">F25+F26</f>
        <v>102223</v>
      </c>
      <c r="G24" s="14">
        <f t="shared" si="8"/>
        <v>154251</v>
      </c>
      <c r="H24" s="14">
        <f>H25+H26</f>
        <v>102718</v>
      </c>
      <c r="I24" s="14">
        <f>I25+I26</f>
        <v>27340</v>
      </c>
      <c r="J24" s="14">
        <f>J25+J26</f>
        <v>105200</v>
      </c>
      <c r="K24" s="14">
        <f>K25+K26</f>
        <v>86588</v>
      </c>
      <c r="L24" s="14">
        <f>L25+L26</f>
        <v>81386</v>
      </c>
      <c r="M24" s="14">
        <f t="shared" si="8"/>
        <v>31273</v>
      </c>
      <c r="N24" s="14">
        <f t="shared" si="8"/>
        <v>18437</v>
      </c>
      <c r="O24" s="12">
        <f t="shared" si="7"/>
        <v>1099392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77079</v>
      </c>
      <c r="C25" s="14">
        <v>64586</v>
      </c>
      <c r="D25" s="14">
        <v>61749</v>
      </c>
      <c r="E25" s="14">
        <v>12889</v>
      </c>
      <c r="F25" s="14">
        <v>58669</v>
      </c>
      <c r="G25" s="14">
        <v>93417</v>
      </c>
      <c r="H25" s="14">
        <v>62577</v>
      </c>
      <c r="I25" s="14">
        <v>17727</v>
      </c>
      <c r="J25" s="14">
        <v>55036</v>
      </c>
      <c r="K25" s="14">
        <v>51322</v>
      </c>
      <c r="L25" s="14">
        <v>43676</v>
      </c>
      <c r="M25" s="14">
        <v>16949</v>
      </c>
      <c r="N25" s="14">
        <v>8784</v>
      </c>
      <c r="O25" s="12">
        <f t="shared" si="7"/>
        <v>624460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69733</v>
      </c>
      <c r="C26" s="14">
        <v>48472</v>
      </c>
      <c r="D26" s="14">
        <v>47837</v>
      </c>
      <c r="E26" s="14">
        <v>7631</v>
      </c>
      <c r="F26" s="14">
        <v>43554</v>
      </c>
      <c r="G26" s="14">
        <v>60834</v>
      </c>
      <c r="H26" s="14">
        <v>40141</v>
      </c>
      <c r="I26" s="14">
        <v>9613</v>
      </c>
      <c r="J26" s="14">
        <v>50164</v>
      </c>
      <c r="K26" s="14">
        <v>35266</v>
      </c>
      <c r="L26" s="14">
        <v>37710</v>
      </c>
      <c r="M26" s="14">
        <v>14324</v>
      </c>
      <c r="N26" s="14">
        <v>9653</v>
      </c>
      <c r="O26" s="12">
        <f t="shared" si="7"/>
        <v>474932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1081330.1991490403</v>
      </c>
      <c r="C36" s="60">
        <f aca="true" t="shared" si="11" ref="C36:N36">C37+C38+C39+C40</f>
        <v>845503.4947970001</v>
      </c>
      <c r="D36" s="60">
        <f t="shared" si="11"/>
        <v>740547.3017474</v>
      </c>
      <c r="E36" s="60">
        <f t="shared" si="11"/>
        <v>175022.359368</v>
      </c>
      <c r="F36" s="60">
        <f t="shared" si="11"/>
        <v>737860.51834185</v>
      </c>
      <c r="G36" s="60">
        <f t="shared" si="11"/>
        <v>914819.6248</v>
      </c>
      <c r="H36" s="60">
        <f t="shared" si="11"/>
        <v>771540.4467999999</v>
      </c>
      <c r="I36" s="60">
        <f>I37+I38+I39+I40</f>
        <v>219305.66260460002</v>
      </c>
      <c r="J36" s="60">
        <f>J37+J38+J39+J40</f>
        <v>851929.65334</v>
      </c>
      <c r="K36" s="60">
        <f>K37+K38+K39+K40</f>
        <v>773779.4446793</v>
      </c>
      <c r="L36" s="60">
        <f>L37+L38+L39+L40</f>
        <v>761131.03180288</v>
      </c>
      <c r="M36" s="60">
        <f t="shared" si="11"/>
        <v>449056.55491701997</v>
      </c>
      <c r="N36" s="60">
        <f t="shared" si="11"/>
        <v>234452.17208448</v>
      </c>
      <c r="O36" s="60">
        <f>O37+O38+O39+O40</f>
        <v>8556278.464431567</v>
      </c>
    </row>
    <row r="37" spans="1:15" ht="18.75" customHeight="1">
      <c r="A37" s="57" t="s">
        <v>50</v>
      </c>
      <c r="B37" s="54">
        <f aca="true" t="shared" si="12" ref="B37:N37">B29*B7</f>
        <v>1076594.4252000002</v>
      </c>
      <c r="C37" s="54">
        <f t="shared" si="12"/>
        <v>841331.7416000001</v>
      </c>
      <c r="D37" s="54">
        <f t="shared" si="12"/>
        <v>730369.0536</v>
      </c>
      <c r="E37" s="54">
        <f t="shared" si="12"/>
        <v>174772.731</v>
      </c>
      <c r="F37" s="54">
        <f t="shared" si="12"/>
        <v>735004.3041</v>
      </c>
      <c r="G37" s="54">
        <f t="shared" si="12"/>
        <v>910750.8324</v>
      </c>
      <c r="H37" s="54">
        <f t="shared" si="12"/>
        <v>767847.2076</v>
      </c>
      <c r="I37" s="54">
        <f>I29*I7</f>
        <v>219224.9309</v>
      </c>
      <c r="J37" s="54">
        <f>J29*J7</f>
        <v>844810.2</v>
      </c>
      <c r="K37" s="54">
        <f>K29*K7</f>
        <v>759955.1214</v>
      </c>
      <c r="L37" s="54">
        <f>L29*L7</f>
        <v>753675.0276</v>
      </c>
      <c r="M37" s="54">
        <f t="shared" si="12"/>
        <v>446581.471</v>
      </c>
      <c r="N37" s="54">
        <f t="shared" si="12"/>
        <v>234415.73189999998</v>
      </c>
      <c r="O37" s="56">
        <f>SUM(B37:N37)</f>
        <v>8495332.778299998</v>
      </c>
    </row>
    <row r="38" spans="1:15" ht="18.75" customHeight="1">
      <c r="A38" s="57" t="s">
        <v>51</v>
      </c>
      <c r="B38" s="54">
        <f aca="true" t="shared" si="13" ref="B38:N38">B30*B7</f>
        <v>-3179.80605096</v>
      </c>
      <c r="C38" s="54">
        <f t="shared" si="13"/>
        <v>-2244.226803</v>
      </c>
      <c r="D38" s="54">
        <f t="shared" si="13"/>
        <v>-2169.7418525999997</v>
      </c>
      <c r="E38" s="54">
        <f t="shared" si="13"/>
        <v>-396.651632</v>
      </c>
      <c r="F38" s="54">
        <f t="shared" si="13"/>
        <v>-2142.35575815</v>
      </c>
      <c r="G38" s="54">
        <f t="shared" si="13"/>
        <v>-2685.0276000000003</v>
      </c>
      <c r="H38" s="54">
        <f t="shared" si="13"/>
        <v>-2056.7008</v>
      </c>
      <c r="I38" s="54">
        <f>I30*I7</f>
        <v>-574.1082954</v>
      </c>
      <c r="J38" s="54">
        <f>J30*J7</f>
        <v>-2339.55666</v>
      </c>
      <c r="K38" s="54">
        <f>K30*K7</f>
        <v>-2006.1567207</v>
      </c>
      <c r="L38" s="54">
        <f>L30*L7</f>
        <v>-2039.0657971199998</v>
      </c>
      <c r="M38" s="54">
        <f t="shared" si="13"/>
        <v>-1134.1260829799999</v>
      </c>
      <c r="N38" s="54">
        <f t="shared" si="13"/>
        <v>-682.59981552</v>
      </c>
      <c r="O38" s="25">
        <f>SUM(B38:N38)</f>
        <v>-23650.123868430004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13711.88</v>
      </c>
      <c r="L40" s="54">
        <v>6892.83</v>
      </c>
      <c r="M40" s="54">
        <v>2338.05</v>
      </c>
      <c r="N40" s="54">
        <v>0</v>
      </c>
      <c r="O40" s="56">
        <f>SUM(B40:N40)</f>
        <v>59159.770000000004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-131523.16</v>
      </c>
      <c r="C42" s="25">
        <f aca="true" t="shared" si="15" ref="C42:N42">+C43+C46+C58+C59</f>
        <v>-114095.98</v>
      </c>
      <c r="D42" s="25">
        <f t="shared" si="15"/>
        <v>-87785.31</v>
      </c>
      <c r="E42" s="25">
        <f t="shared" si="15"/>
        <v>-88389.15</v>
      </c>
      <c r="F42" s="25">
        <f t="shared" si="15"/>
        <v>-85152.1</v>
      </c>
      <c r="G42" s="25">
        <f t="shared" si="15"/>
        <v>-286586.43</v>
      </c>
      <c r="H42" s="25">
        <f t="shared" si="15"/>
        <v>-97958.97</v>
      </c>
      <c r="I42" s="25">
        <f>+I43+I46+I58+I59</f>
        <v>-80079.39</v>
      </c>
      <c r="J42" s="25">
        <f>+J43+J46+J58+J59</f>
        <v>-78314.98</v>
      </c>
      <c r="K42" s="25">
        <f>+K43+K46+K58+K59</f>
        <v>-114419.76999999999</v>
      </c>
      <c r="L42" s="25">
        <f>+L43+L46+L58+L59</f>
        <v>-72769.64</v>
      </c>
      <c r="M42" s="25">
        <f t="shared" si="15"/>
        <v>-38516</v>
      </c>
      <c r="N42" s="25">
        <f t="shared" si="15"/>
        <v>-28507.82</v>
      </c>
      <c r="O42" s="25">
        <f>+O43+O46+O58+O59</f>
        <v>-1304098.7</v>
      </c>
    </row>
    <row r="43" spans="1:15" ht="18.75" customHeight="1">
      <c r="A43" s="17" t="s">
        <v>55</v>
      </c>
      <c r="B43" s="26">
        <f>B44+B45</f>
        <v>-89020</v>
      </c>
      <c r="C43" s="26">
        <f>C44+C45</f>
        <v>-92084</v>
      </c>
      <c r="D43" s="26">
        <f>D44+D45</f>
        <v>-62364</v>
      </c>
      <c r="E43" s="26">
        <f>E44+E45</f>
        <v>-10516</v>
      </c>
      <c r="F43" s="26">
        <f aca="true" t="shared" si="16" ref="F43:N43">F44+F45</f>
        <v>-55024</v>
      </c>
      <c r="G43" s="26">
        <f t="shared" si="16"/>
        <v>-98196</v>
      </c>
      <c r="H43" s="26">
        <f t="shared" si="16"/>
        <v>-87260</v>
      </c>
      <c r="I43" s="26">
        <f>I44+I45</f>
        <v>-25032</v>
      </c>
      <c r="J43" s="26">
        <f>J44+J45</f>
        <v>-52520</v>
      </c>
      <c r="K43" s="26">
        <f>K44+K45</f>
        <v>-71784</v>
      </c>
      <c r="L43" s="26">
        <f>L44+L45</f>
        <v>-46648</v>
      </c>
      <c r="M43" s="26">
        <f t="shared" si="16"/>
        <v>-36536</v>
      </c>
      <c r="N43" s="26">
        <f t="shared" si="16"/>
        <v>-23776</v>
      </c>
      <c r="O43" s="25">
        <f aca="true" t="shared" si="17" ref="O43:O59">SUM(B43:N43)</f>
        <v>-750760</v>
      </c>
    </row>
    <row r="44" spans="1:26" ht="18.75" customHeight="1">
      <c r="A44" s="13" t="s">
        <v>56</v>
      </c>
      <c r="B44" s="20">
        <f>ROUND(-B9*$D$3,2)</f>
        <v>-89020</v>
      </c>
      <c r="C44" s="20">
        <f>ROUND(-C9*$D$3,2)</f>
        <v>-92084</v>
      </c>
      <c r="D44" s="20">
        <f>ROUND(-D9*$D$3,2)</f>
        <v>-62364</v>
      </c>
      <c r="E44" s="20">
        <f>ROUND(-E9*$D$3,2)</f>
        <v>-10516</v>
      </c>
      <c r="F44" s="20">
        <f aca="true" t="shared" si="18" ref="F44:N44">ROUND(-F9*$D$3,2)</f>
        <v>-55024</v>
      </c>
      <c r="G44" s="20">
        <f t="shared" si="18"/>
        <v>-98196</v>
      </c>
      <c r="H44" s="20">
        <f t="shared" si="18"/>
        <v>-87260</v>
      </c>
      <c r="I44" s="20">
        <f>ROUND(-I9*$D$3,2)</f>
        <v>-25032</v>
      </c>
      <c r="J44" s="20">
        <f>ROUND(-J9*$D$3,2)</f>
        <v>-52520</v>
      </c>
      <c r="K44" s="20">
        <f>ROUND(-K9*$D$3,2)</f>
        <v>-71784</v>
      </c>
      <c r="L44" s="20">
        <f>ROUND(-L9*$D$3,2)</f>
        <v>-46648</v>
      </c>
      <c r="M44" s="20">
        <f t="shared" si="18"/>
        <v>-36536</v>
      </c>
      <c r="N44" s="20">
        <f t="shared" si="18"/>
        <v>-23776</v>
      </c>
      <c r="O44" s="46">
        <f t="shared" si="17"/>
        <v>-750760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-42503.16</v>
      </c>
      <c r="C46" s="26">
        <f aca="true" t="shared" si="20" ref="C46:O46">SUM(C47:C57)</f>
        <v>-22011.98</v>
      </c>
      <c r="D46" s="26">
        <f t="shared" si="20"/>
        <v>-25421.31</v>
      </c>
      <c r="E46" s="26">
        <f t="shared" si="20"/>
        <v>-77873.15</v>
      </c>
      <c r="F46" s="26">
        <f t="shared" si="20"/>
        <v>-30128.1</v>
      </c>
      <c r="G46" s="26">
        <f t="shared" si="20"/>
        <v>-188390.43</v>
      </c>
      <c r="H46" s="26">
        <f t="shared" si="20"/>
        <v>-10698.97</v>
      </c>
      <c r="I46" s="26">
        <f t="shared" si="20"/>
        <v>-55047.39</v>
      </c>
      <c r="J46" s="26">
        <f t="shared" si="20"/>
        <v>-25794.98</v>
      </c>
      <c r="K46" s="26">
        <f t="shared" si="20"/>
        <v>-42635.77</v>
      </c>
      <c r="L46" s="26">
        <f t="shared" si="20"/>
        <v>-26121.64</v>
      </c>
      <c r="M46" s="26">
        <f t="shared" si="20"/>
        <v>-1980</v>
      </c>
      <c r="N46" s="26">
        <f t="shared" si="20"/>
        <v>-4731.82</v>
      </c>
      <c r="O46" s="26">
        <f t="shared" si="20"/>
        <v>-553338.7</v>
      </c>
    </row>
    <row r="47" spans="1:26" ht="18.75" customHeight="1">
      <c r="A47" s="13" t="s">
        <v>59</v>
      </c>
      <c r="B47" s="24">
        <v>-42503.16</v>
      </c>
      <c r="C47" s="24">
        <v>-22011.98</v>
      </c>
      <c r="D47" s="24">
        <v>-24421.31</v>
      </c>
      <c r="E47" s="24">
        <v>-77873.15</v>
      </c>
      <c r="F47" s="24">
        <v>-5478.93</v>
      </c>
      <c r="G47" s="24">
        <v>-40980.43</v>
      </c>
      <c r="H47" s="24">
        <v>-10698.97</v>
      </c>
      <c r="I47" s="24">
        <v>-15058.22</v>
      </c>
      <c r="J47" s="24">
        <v>-25794.98</v>
      </c>
      <c r="K47" s="24">
        <v>-42635.77</v>
      </c>
      <c r="L47" s="24">
        <v>-26121.64</v>
      </c>
      <c r="M47" s="24">
        <v>-1980</v>
      </c>
      <c r="N47" s="24">
        <v>-4731.82</v>
      </c>
      <c r="O47" s="24">
        <f t="shared" si="17"/>
        <v>-340290.36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f>-1000-23649.17</f>
        <v>-24649.17</v>
      </c>
      <c r="G49" s="24">
        <f>-500-146910</f>
        <v>-147410</v>
      </c>
      <c r="H49" s="24">
        <v>0</v>
      </c>
      <c r="I49" s="24">
        <f>-1000-38989.17</f>
        <v>-39989.17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-213048.33999999997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949807.0391490402</v>
      </c>
      <c r="C61" s="29">
        <f t="shared" si="21"/>
        <v>731407.5147970001</v>
      </c>
      <c r="D61" s="29">
        <f t="shared" si="21"/>
        <v>652761.9917474</v>
      </c>
      <c r="E61" s="29">
        <f t="shared" si="21"/>
        <v>86633.20936800001</v>
      </c>
      <c r="F61" s="29">
        <f t="shared" si="21"/>
        <v>652708.41834185</v>
      </c>
      <c r="G61" s="29">
        <f t="shared" si="21"/>
        <v>628233.1947999999</v>
      </c>
      <c r="H61" s="29">
        <f t="shared" si="21"/>
        <v>673581.4768</v>
      </c>
      <c r="I61" s="29">
        <f t="shared" si="21"/>
        <v>139226.2726046</v>
      </c>
      <c r="J61" s="29">
        <f>+J36+J42</f>
        <v>773614.67334</v>
      </c>
      <c r="K61" s="29">
        <f>+K36+K42</f>
        <v>659359.6746792999</v>
      </c>
      <c r="L61" s="29">
        <f>+L36+L42</f>
        <v>688361.39180288</v>
      </c>
      <c r="M61" s="29">
        <f t="shared" si="21"/>
        <v>410540.55491701997</v>
      </c>
      <c r="N61" s="29">
        <f t="shared" si="21"/>
        <v>205944.35208448</v>
      </c>
      <c r="O61" s="29">
        <f>SUM(B61:N61)</f>
        <v>7252179.76443157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949807.0399999999</v>
      </c>
      <c r="C64" s="36">
        <f aca="true" t="shared" si="22" ref="C64:N64">SUM(C65:C78)</f>
        <v>731407.51</v>
      </c>
      <c r="D64" s="36">
        <f t="shared" si="22"/>
        <v>652761.99</v>
      </c>
      <c r="E64" s="36">
        <f t="shared" si="22"/>
        <v>86633.21</v>
      </c>
      <c r="F64" s="36">
        <f t="shared" si="22"/>
        <v>652708.41</v>
      </c>
      <c r="G64" s="36">
        <f t="shared" si="22"/>
        <v>628233.19</v>
      </c>
      <c r="H64" s="36">
        <f t="shared" si="22"/>
        <v>673581.48</v>
      </c>
      <c r="I64" s="36">
        <f t="shared" si="22"/>
        <v>139226.27</v>
      </c>
      <c r="J64" s="36">
        <f t="shared" si="22"/>
        <v>773614.67</v>
      </c>
      <c r="K64" s="36">
        <f t="shared" si="22"/>
        <v>659359.67</v>
      </c>
      <c r="L64" s="36">
        <f t="shared" si="22"/>
        <v>688361.39</v>
      </c>
      <c r="M64" s="36">
        <f t="shared" si="22"/>
        <v>410540.55</v>
      </c>
      <c r="N64" s="36">
        <f t="shared" si="22"/>
        <v>205944.35</v>
      </c>
      <c r="O64" s="29">
        <f>SUM(O65:O78)</f>
        <v>7252179.729999999</v>
      </c>
    </row>
    <row r="65" spans="1:16" ht="18.75" customHeight="1">
      <c r="A65" s="17" t="s">
        <v>70</v>
      </c>
      <c r="B65" s="36">
        <v>183469.09</v>
      </c>
      <c r="C65" s="36">
        <v>214694.13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398163.22</v>
      </c>
      <c r="P65"/>
    </row>
    <row r="66" spans="1:16" ht="18.75" customHeight="1">
      <c r="A66" s="17" t="s">
        <v>71</v>
      </c>
      <c r="B66" s="36">
        <v>766337.95</v>
      </c>
      <c r="C66" s="36">
        <v>516713.38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1283051.33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652761.99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652761.99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86633.21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86633.21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652708.41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652708.41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628233.19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628233.19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673581.48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673581.48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139226.27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139226.27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773614.67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773614.67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659359.67</v>
      </c>
      <c r="L74" s="35">
        <v>0</v>
      </c>
      <c r="M74" s="35">
        <v>0</v>
      </c>
      <c r="N74" s="35">
        <v>0</v>
      </c>
      <c r="O74" s="29">
        <f t="shared" si="23"/>
        <v>659359.67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688361.39</v>
      </c>
      <c r="M75" s="35">
        <v>0</v>
      </c>
      <c r="N75" s="61">
        <v>0</v>
      </c>
      <c r="O75" s="26">
        <f t="shared" si="23"/>
        <v>688361.39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410540.55</v>
      </c>
      <c r="N76" s="35">
        <v>0</v>
      </c>
      <c r="O76" s="29">
        <f t="shared" si="23"/>
        <v>410540.55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205944.35</v>
      </c>
      <c r="O77" s="26">
        <f t="shared" si="23"/>
        <v>205944.35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2.3339712973289313</v>
      </c>
      <c r="C82" s="44">
        <v>2.5046323680571323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2.046783531593501</v>
      </c>
      <c r="C83" s="44">
        <v>2.097647849055546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1.8681786625008951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2.7717532562831577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2.181356518314948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1.7298565647816804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2.0912064944400273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2.1390874496903134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2.054503387648918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2.4117567917579192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2.311926267948185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2.9023903278260588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2.514690850712516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2018-05-07T19:15:27Z</dcterms:modified>
  <cp:category/>
  <cp:version/>
  <cp:contentType/>
  <cp:contentStatus/>
</cp:coreProperties>
</file>