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<sst xmlns="http://schemas.openxmlformats.org/spreadsheetml/2006/main" count="113" uniqueCount="111">
  <si>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</si>
  <si>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</si>
  <si>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</si>
  <si>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</si>
  <si>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</si>
  <si>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</si>
  <si>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</si>
  <si>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</si>
  <si>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</si>
  <si>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</si>
  <si>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</si>
  <si>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</si>
  <si>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</si>
  <si>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</si>
  <si>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</si>
  <si>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</si>
  <si>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</si>
  <si>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</si>
  <si>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</si>
  <si>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</si>
  <si>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</si>
  <si>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</si>
  <si>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</si>
  <si>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</si>
  <si>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</si>
  <si>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</si>
  <si>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</si>
  <si>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</si>
  <si>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</si>
  <si>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</si>
  <si>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</si>
  <si>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</si>
  <si>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</si>
  <si>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</si>
  <si>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</si>
  <si>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</si>
  <si>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</si>
  <si>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</si>
  <si>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</si>
  <si>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</si>
  <si>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</si>
  <si>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</si>
  <si>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</si>
  <si>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</si>
  <si>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</si>
  <si>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</si>
  <si>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</si>
  <si>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</si>
  <si>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</si>
  <si>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</si>
  <si>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</si>
  <si>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</si>
  <si>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</si>
  <si>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</si>
  <si>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</si>
  <si>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</si>
  <si>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</si>
  <si>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</si>
  <si>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</si>
  <si>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</si>
  <si>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</si>
  <si>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</si>
  <si>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</si>
  <si>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</si>
  <si>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</si>
  <si>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</si>
  <si>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</si>
  <si>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</si>
  <si>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</si>
  <si>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</si>
  <si>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</si>
  <si>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</si>
  <si>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</si>
  <si>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</si>
  <si>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</si>
  <si>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</si>
  <si>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</si>
  <si>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</si>
  <si>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</si>
  <si>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</si>
  <si>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</si>
  <si>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</si>
  <si>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</si>
  <si>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</si>
  <si>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</si>
  <si>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</si>
  <si>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</si>
  <si>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</si>
  <si>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</si>
  <si>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</si>
  <si>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</si>
  <si>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</si>
  <si>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</si>
  <si>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</si>
  <si>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</si>
  <si>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</si>
  <si>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</si>
  <si>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</si>
  <si>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</si>
  <si>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</si>
  <si>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</si>
  <si>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</si>
  <si>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</si>
  <si>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</si>
  <si>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</si>
  <si>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</si>
  <si>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18/04/18 - VENCIMENTO 25/04/18</t>
  </si>
  <si>
    <t>5.3. Revisão de Remuneração pelo Transporte Coletivo(1)</t>
  </si>
  <si>
    <t>8.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</si>
  <si>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</si>
  <si>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de passageiros transportados, meses de janeiro e fevereiro/2018, áreas 1.0, 3.0 e 3.1, total de 19.002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</si>
</sst>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516489</v>
      </c>
      <c r="C7" s="10">
        <f>C8+C20+C24</f>
        <v>391780</v>
      </c>
      <c r="D7" s="10">
        <f>D8+D20+D24</f>
        <v>395615</v>
      </c>
      <c r="E7" s="10">
        <f>E8+E20+E24</f>
        <v>61461</v>
      </c>
      <c r="F7" s="10">
        <f aca="true" t="shared" si="0" ref="F7:N7">F8+F20+F24</f>
        <v>330130</v>
      </c>
      <c r="G7" s="10">
        <f t="shared" si="0"/>
        <v>534059</v>
      </c>
      <c r="H7" s="10">
        <f>H8+H20+H24</f>
        <v>373657</v>
      </c>
      <c r="I7" s="10">
        <f>I8+I20+I24</f>
        <v>105815</v>
      </c>
      <c r="J7" s="10">
        <f>J8+J20+J24</f>
        <v>396073</v>
      </c>
      <c r="K7" s="10">
        <f>K8+K20+K24</f>
        <v>319306</v>
      </c>
      <c r="L7" s="10">
        <f>L8+L20+L24</f>
        <v>350731</v>
      </c>
      <c r="M7" s="10">
        <f t="shared" si="0"/>
        <v>155730</v>
      </c>
      <c r="N7" s="10">
        <f t="shared" si="0"/>
        <v>94305</v>
      </c>
      <c r="O7" s="10">
        <f>+O8+O20+O24</f>
        <v>4025151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216885</v>
      </c>
      <c r="C8" s="12">
        <f>+C9+C12+C16</f>
        <v>176325</v>
      </c>
      <c r="D8" s="12">
        <f>+D9+D12+D16</f>
        <v>193008</v>
      </c>
      <c r="E8" s="12">
        <f>+E9+E12+E16</f>
        <v>26829</v>
      </c>
      <c r="F8" s="12">
        <f aca="true" t="shared" si="1" ref="F8:N8">+F9+F12+F16</f>
        <v>149471</v>
      </c>
      <c r="G8" s="12">
        <f t="shared" si="1"/>
        <v>248371</v>
      </c>
      <c r="H8" s="12">
        <f>+H9+H12+H16</f>
        <v>166981</v>
      </c>
      <c r="I8" s="12">
        <f>+I9+I12+I16</f>
        <v>49795</v>
      </c>
      <c r="J8" s="12">
        <f>+J9+J12+J16</f>
        <v>184178</v>
      </c>
      <c r="K8" s="12">
        <f>+K9+K12+K16</f>
        <v>147454</v>
      </c>
      <c r="L8" s="12">
        <f>+L9+L12+L16</f>
        <v>150643</v>
      </c>
      <c r="M8" s="12">
        <f t="shared" si="1"/>
        <v>77586</v>
      </c>
      <c r="N8" s="12">
        <f t="shared" si="1"/>
        <v>48341</v>
      </c>
      <c r="O8" s="12">
        <f>SUM(B8:N8)</f>
        <v>1835867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17955</v>
      </c>
      <c r="C9" s="14">
        <v>19062</v>
      </c>
      <c r="D9" s="14">
        <v>12702</v>
      </c>
      <c r="E9" s="14">
        <v>2035</v>
      </c>
      <c r="F9" s="14">
        <v>10531</v>
      </c>
      <c r="G9" s="14">
        <v>19662</v>
      </c>
      <c r="H9" s="14">
        <v>18387</v>
      </c>
      <c r="I9" s="14">
        <v>5425</v>
      </c>
      <c r="J9" s="14">
        <v>10077</v>
      </c>
      <c r="K9" s="14">
        <v>15283</v>
      </c>
      <c r="L9" s="14">
        <v>10125</v>
      </c>
      <c r="M9" s="14">
        <v>7833</v>
      </c>
      <c r="N9" s="14">
        <v>5018</v>
      </c>
      <c r="O9" s="12">
        <f aca="true" t="shared" si="2" ref="O9:O19">SUM(B9:N9)</f>
        <v>154095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17955</v>
      </c>
      <c r="C10" s="14">
        <f>+C9-C11</f>
        <v>19062</v>
      </c>
      <c r="D10" s="14">
        <f>+D9-D11</f>
        <v>12702</v>
      </c>
      <c r="E10" s="14">
        <f>+E9-E11</f>
        <v>2035</v>
      </c>
      <c r="F10" s="14">
        <f aca="true" t="shared" si="3" ref="F10:N10">+F9-F11</f>
        <v>10531</v>
      </c>
      <c r="G10" s="14">
        <f t="shared" si="3"/>
        <v>19662</v>
      </c>
      <c r="H10" s="14">
        <f>+H9-H11</f>
        <v>18387</v>
      </c>
      <c r="I10" s="14">
        <f>+I9-I11</f>
        <v>5425</v>
      </c>
      <c r="J10" s="14">
        <f>+J9-J11</f>
        <v>10077</v>
      </c>
      <c r="K10" s="14">
        <f>+K9-K11</f>
        <v>15283</v>
      </c>
      <c r="L10" s="14">
        <f>+L9-L11</f>
        <v>10125</v>
      </c>
      <c r="M10" s="14">
        <f t="shared" si="3"/>
        <v>7833</v>
      </c>
      <c r="N10" s="14">
        <f t="shared" si="3"/>
        <v>5018</v>
      </c>
      <c r="O10" s="12">
        <f t="shared" si="2"/>
        <v>154095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188408</v>
      </c>
      <c r="C12" s="14">
        <f>C13+C14+C15</f>
        <v>149054</v>
      </c>
      <c r="D12" s="14">
        <f>D13+D14+D15</f>
        <v>172089</v>
      </c>
      <c r="E12" s="14">
        <f>E13+E14+E15</f>
        <v>23576</v>
      </c>
      <c r="F12" s="14">
        <f aca="true" t="shared" si="4" ref="F12:N12">F13+F14+F15</f>
        <v>131794</v>
      </c>
      <c r="G12" s="14">
        <f t="shared" si="4"/>
        <v>215751</v>
      </c>
      <c r="H12" s="14">
        <f>H13+H14+H15</f>
        <v>141129</v>
      </c>
      <c r="I12" s="14">
        <f>I13+I14+I15</f>
        <v>42130</v>
      </c>
      <c r="J12" s="14">
        <f>J13+J14+J15</f>
        <v>164077</v>
      </c>
      <c r="K12" s="14">
        <f>K13+K14+K15</f>
        <v>125095</v>
      </c>
      <c r="L12" s="14">
        <f>L13+L14+L15</f>
        <v>132077</v>
      </c>
      <c r="M12" s="14">
        <f t="shared" si="4"/>
        <v>66304</v>
      </c>
      <c r="N12" s="14">
        <f t="shared" si="4"/>
        <v>41472</v>
      </c>
      <c r="O12" s="12">
        <f t="shared" si="2"/>
        <v>1592956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90520</v>
      </c>
      <c r="C13" s="14">
        <v>72104</v>
      </c>
      <c r="D13" s="14">
        <v>80895</v>
      </c>
      <c r="E13" s="14">
        <v>11486</v>
      </c>
      <c r="F13" s="14">
        <v>61604</v>
      </c>
      <c r="G13" s="14">
        <v>102839</v>
      </c>
      <c r="H13" s="14">
        <v>70212</v>
      </c>
      <c r="I13" s="14">
        <v>21197</v>
      </c>
      <c r="J13" s="14">
        <v>80529</v>
      </c>
      <c r="K13" s="14">
        <v>60116</v>
      </c>
      <c r="L13" s="14">
        <v>63027</v>
      </c>
      <c r="M13" s="14">
        <v>31230</v>
      </c>
      <c r="N13" s="14">
        <v>19135</v>
      </c>
      <c r="O13" s="12">
        <f t="shared" si="2"/>
        <v>764894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91430</v>
      </c>
      <c r="C14" s="14">
        <v>68752</v>
      </c>
      <c r="D14" s="14">
        <v>86751</v>
      </c>
      <c r="E14" s="14">
        <v>11032</v>
      </c>
      <c r="F14" s="14">
        <v>64097</v>
      </c>
      <c r="G14" s="14">
        <v>101430</v>
      </c>
      <c r="H14" s="14">
        <v>64559</v>
      </c>
      <c r="I14" s="14">
        <v>19059</v>
      </c>
      <c r="J14" s="14">
        <v>79045</v>
      </c>
      <c r="K14" s="14">
        <v>60145</v>
      </c>
      <c r="L14" s="14">
        <v>65149</v>
      </c>
      <c r="M14" s="14">
        <v>32577</v>
      </c>
      <c r="N14" s="14">
        <v>21070</v>
      </c>
      <c r="O14" s="12">
        <f t="shared" si="2"/>
        <v>765096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6458</v>
      </c>
      <c r="C15" s="14">
        <v>8198</v>
      </c>
      <c r="D15" s="14">
        <v>4443</v>
      </c>
      <c r="E15" s="14">
        <v>1058</v>
      </c>
      <c r="F15" s="14">
        <v>6093</v>
      </c>
      <c r="G15" s="14">
        <v>11482</v>
      </c>
      <c r="H15" s="14">
        <v>6358</v>
      </c>
      <c r="I15" s="14">
        <v>1874</v>
      </c>
      <c r="J15" s="14">
        <v>4503</v>
      </c>
      <c r="K15" s="14">
        <v>4834</v>
      </c>
      <c r="L15" s="14">
        <v>3901</v>
      </c>
      <c r="M15" s="14">
        <v>2497</v>
      </c>
      <c r="N15" s="14">
        <v>1267</v>
      </c>
      <c r="O15" s="12">
        <f t="shared" si="2"/>
        <v>62966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10522</v>
      </c>
      <c r="C16" s="14">
        <f>C17+C18+C19</f>
        <v>8209</v>
      </c>
      <c r="D16" s="14">
        <f>D17+D18+D19</f>
        <v>8217</v>
      </c>
      <c r="E16" s="14">
        <f>E17+E18+E19</f>
        <v>1218</v>
      </c>
      <c r="F16" s="14">
        <f aca="true" t="shared" si="5" ref="F16:N16">F17+F18+F19</f>
        <v>7146</v>
      </c>
      <c r="G16" s="14">
        <f t="shared" si="5"/>
        <v>12958</v>
      </c>
      <c r="H16" s="14">
        <f>H17+H18+H19</f>
        <v>7465</v>
      </c>
      <c r="I16" s="14">
        <f>I17+I18+I19</f>
        <v>2240</v>
      </c>
      <c r="J16" s="14">
        <f>J17+J18+J19</f>
        <v>10024</v>
      </c>
      <c r="K16" s="14">
        <f>K17+K18+K19</f>
        <v>7076</v>
      </c>
      <c r="L16" s="14">
        <f>L17+L18+L19</f>
        <v>8441</v>
      </c>
      <c r="M16" s="14">
        <f t="shared" si="5"/>
        <v>3449</v>
      </c>
      <c r="N16" s="14">
        <f t="shared" si="5"/>
        <v>1851</v>
      </c>
      <c r="O16" s="12">
        <f t="shared" si="2"/>
        <v>88816</v>
      </c>
    </row>
    <row r="17" spans="1:26" ht="18.75" customHeight="1">
      <c r="A17" s="15" t="s">
        <v>16</v>
      </c>
      <c r="B17" s="14">
        <v>10365</v>
      </c>
      <c r="C17" s="14">
        <v>8140</v>
      </c>
      <c r="D17" s="14">
        <v>8124</v>
      </c>
      <c r="E17" s="14">
        <v>1205</v>
      </c>
      <c r="F17" s="14">
        <v>7085</v>
      </c>
      <c r="G17" s="14">
        <v>12835</v>
      </c>
      <c r="H17" s="14">
        <v>7398</v>
      </c>
      <c r="I17" s="14">
        <v>2219</v>
      </c>
      <c r="J17" s="14">
        <v>9924</v>
      </c>
      <c r="K17" s="14">
        <v>6974</v>
      </c>
      <c r="L17" s="14">
        <v>8300</v>
      </c>
      <c r="M17" s="14">
        <v>3412</v>
      </c>
      <c r="N17" s="14">
        <v>1817</v>
      </c>
      <c r="O17" s="12">
        <f t="shared" si="2"/>
        <v>87798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129</v>
      </c>
      <c r="C18" s="14">
        <v>63</v>
      </c>
      <c r="D18" s="14">
        <v>78</v>
      </c>
      <c r="E18" s="14">
        <v>11</v>
      </c>
      <c r="F18" s="14">
        <v>57</v>
      </c>
      <c r="G18" s="14">
        <v>111</v>
      </c>
      <c r="H18" s="14">
        <v>60</v>
      </c>
      <c r="I18" s="14">
        <v>19</v>
      </c>
      <c r="J18" s="14">
        <v>90</v>
      </c>
      <c r="K18" s="14">
        <v>97</v>
      </c>
      <c r="L18" s="14">
        <v>123</v>
      </c>
      <c r="M18" s="14">
        <v>32</v>
      </c>
      <c r="N18" s="14">
        <v>31</v>
      </c>
      <c r="O18" s="12">
        <f t="shared" si="2"/>
        <v>901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28</v>
      </c>
      <c r="C19" s="14">
        <v>6</v>
      </c>
      <c r="D19" s="14">
        <v>15</v>
      </c>
      <c r="E19" s="14">
        <v>2</v>
      </c>
      <c r="F19" s="14">
        <v>4</v>
      </c>
      <c r="G19" s="14">
        <v>12</v>
      </c>
      <c r="H19" s="14">
        <v>7</v>
      </c>
      <c r="I19" s="14">
        <v>2</v>
      </c>
      <c r="J19" s="14">
        <v>10</v>
      </c>
      <c r="K19" s="14">
        <v>5</v>
      </c>
      <c r="L19" s="14">
        <v>18</v>
      </c>
      <c r="M19" s="14">
        <v>5</v>
      </c>
      <c r="N19" s="14">
        <v>3</v>
      </c>
      <c r="O19" s="12">
        <f t="shared" si="2"/>
        <v>117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138181</v>
      </c>
      <c r="C20" s="18">
        <f>C21+C22+C23</f>
        <v>88047</v>
      </c>
      <c r="D20" s="18">
        <f>D21+D22+D23</f>
        <v>82541</v>
      </c>
      <c r="E20" s="18">
        <f>E21+E22+E23</f>
        <v>13026</v>
      </c>
      <c r="F20" s="18">
        <f aca="true" t="shared" si="6" ref="F20:N20">F21+F22+F23</f>
        <v>70227</v>
      </c>
      <c r="G20" s="18">
        <f t="shared" si="6"/>
        <v>114591</v>
      </c>
      <c r="H20" s="18">
        <f>H21+H22+H23</f>
        <v>92629</v>
      </c>
      <c r="I20" s="18">
        <f>I21+I22+I23</f>
        <v>25558</v>
      </c>
      <c r="J20" s="18">
        <f>J21+J22+J23</f>
        <v>101400</v>
      </c>
      <c r="K20" s="18">
        <f>K21+K22+K23</f>
        <v>76333</v>
      </c>
      <c r="L20" s="18">
        <f>L21+L22+L23</f>
        <v>105254</v>
      </c>
      <c r="M20" s="18">
        <f t="shared" si="6"/>
        <v>43811</v>
      </c>
      <c r="N20" s="18">
        <f t="shared" si="6"/>
        <v>25337</v>
      </c>
      <c r="O20" s="12">
        <f aca="true" t="shared" si="7" ref="O20:O26">SUM(B20:N20)</f>
        <v>976935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72180</v>
      </c>
      <c r="C21" s="14">
        <v>48839</v>
      </c>
      <c r="D21" s="14">
        <v>43278</v>
      </c>
      <c r="E21" s="14">
        <v>7225</v>
      </c>
      <c r="F21" s="14">
        <v>37019</v>
      </c>
      <c r="G21" s="14">
        <v>61748</v>
      </c>
      <c r="H21" s="14">
        <v>51849</v>
      </c>
      <c r="I21" s="14">
        <v>14603</v>
      </c>
      <c r="J21" s="14">
        <v>55097</v>
      </c>
      <c r="K21" s="14">
        <v>41269</v>
      </c>
      <c r="L21" s="14">
        <v>54874</v>
      </c>
      <c r="M21" s="14">
        <v>23133</v>
      </c>
      <c r="N21" s="14">
        <v>13275</v>
      </c>
      <c r="O21" s="12">
        <f t="shared" si="7"/>
        <v>524389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62760</v>
      </c>
      <c r="C22" s="14">
        <v>36333</v>
      </c>
      <c r="D22" s="14">
        <v>37632</v>
      </c>
      <c r="E22" s="14">
        <v>5393</v>
      </c>
      <c r="F22" s="14">
        <v>31088</v>
      </c>
      <c r="G22" s="14">
        <v>48959</v>
      </c>
      <c r="H22" s="14">
        <v>38580</v>
      </c>
      <c r="I22" s="14">
        <v>10370</v>
      </c>
      <c r="J22" s="14">
        <v>44008</v>
      </c>
      <c r="K22" s="14">
        <v>33173</v>
      </c>
      <c r="L22" s="14">
        <v>48271</v>
      </c>
      <c r="M22" s="14">
        <v>19584</v>
      </c>
      <c r="N22" s="14">
        <v>11528</v>
      </c>
      <c r="O22" s="12">
        <f t="shared" si="7"/>
        <v>427679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3241</v>
      </c>
      <c r="C23" s="14">
        <v>2875</v>
      </c>
      <c r="D23" s="14">
        <v>1631</v>
      </c>
      <c r="E23" s="14">
        <v>408</v>
      </c>
      <c r="F23" s="14">
        <v>2120</v>
      </c>
      <c r="G23" s="14">
        <v>3884</v>
      </c>
      <c r="H23" s="14">
        <v>2200</v>
      </c>
      <c r="I23" s="14">
        <v>585</v>
      </c>
      <c r="J23" s="14">
        <v>2295</v>
      </c>
      <c r="K23" s="14">
        <v>1891</v>
      </c>
      <c r="L23" s="14">
        <v>2109</v>
      </c>
      <c r="M23" s="14">
        <v>1094</v>
      </c>
      <c r="N23" s="14">
        <v>534</v>
      </c>
      <c r="O23" s="12">
        <f t="shared" si="7"/>
        <v>24867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161423</v>
      </c>
      <c r="C24" s="14">
        <f>C25+C26</f>
        <v>127408</v>
      </c>
      <c r="D24" s="14">
        <f>D25+D26</f>
        <v>120066</v>
      </c>
      <c r="E24" s="14">
        <f>E25+E26</f>
        <v>21606</v>
      </c>
      <c r="F24" s="14">
        <f aca="true" t="shared" si="8" ref="F24:N24">F25+F26</f>
        <v>110432</v>
      </c>
      <c r="G24" s="14">
        <f t="shared" si="8"/>
        <v>171097</v>
      </c>
      <c r="H24" s="14">
        <f>H25+H26</f>
        <v>114047</v>
      </c>
      <c r="I24" s="14">
        <f>I25+I26</f>
        <v>30462</v>
      </c>
      <c r="J24" s="14">
        <f>J25+J26</f>
        <v>110495</v>
      </c>
      <c r="K24" s="14">
        <f>K25+K26</f>
        <v>95519</v>
      </c>
      <c r="L24" s="14">
        <f>L25+L26</f>
        <v>94834</v>
      </c>
      <c r="M24" s="14">
        <f t="shared" si="8"/>
        <v>34333</v>
      </c>
      <c r="N24" s="14">
        <f t="shared" si="8"/>
        <v>20627</v>
      </c>
      <c r="O24" s="12">
        <f t="shared" si="7"/>
        <v>1212349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75241</v>
      </c>
      <c r="C25" s="14">
        <v>65830</v>
      </c>
      <c r="D25" s="14">
        <v>61516</v>
      </c>
      <c r="E25" s="14">
        <v>12353</v>
      </c>
      <c r="F25" s="14">
        <v>57097</v>
      </c>
      <c r="G25" s="14">
        <v>93935</v>
      </c>
      <c r="H25" s="14">
        <v>63531</v>
      </c>
      <c r="I25" s="14">
        <v>18038</v>
      </c>
      <c r="J25" s="14">
        <v>52776</v>
      </c>
      <c r="K25" s="14">
        <v>51562</v>
      </c>
      <c r="L25" s="14">
        <v>46143</v>
      </c>
      <c r="M25" s="14">
        <v>16873</v>
      </c>
      <c r="N25" s="14">
        <v>9024</v>
      </c>
      <c r="O25" s="12">
        <f t="shared" si="7"/>
        <v>623919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86182</v>
      </c>
      <c r="C26" s="14">
        <v>61578</v>
      </c>
      <c r="D26" s="14">
        <v>58550</v>
      </c>
      <c r="E26" s="14">
        <v>9253</v>
      </c>
      <c r="F26" s="14">
        <v>53335</v>
      </c>
      <c r="G26" s="14">
        <v>77162</v>
      </c>
      <c r="H26" s="14">
        <v>50516</v>
      </c>
      <c r="I26" s="14">
        <v>12424</v>
      </c>
      <c r="J26" s="14">
        <v>57719</v>
      </c>
      <c r="K26" s="14">
        <v>43957</v>
      </c>
      <c r="L26" s="14">
        <v>48691</v>
      </c>
      <c r="M26" s="14">
        <v>17460</v>
      </c>
      <c r="N26" s="14">
        <v>11603</v>
      </c>
      <c r="O26" s="12">
        <f t="shared" si="7"/>
        <v>588430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1087948.5479299403</v>
      </c>
      <c r="C36" s="60">
        <f aca="true" t="shared" si="11" ref="C36:N36">C37+C38+C39+C40</f>
        <v>866189.1392900001</v>
      </c>
      <c r="D36" s="60">
        <f t="shared" si="11"/>
        <v>749240.2895307501</v>
      </c>
      <c r="E36" s="60">
        <f t="shared" si="11"/>
        <v>170371.96238239997</v>
      </c>
      <c r="F36" s="60">
        <f t="shared" si="11"/>
        <v>723012.1889665</v>
      </c>
      <c r="G36" s="60">
        <f t="shared" si="11"/>
        <v>927898.7832000001</v>
      </c>
      <c r="H36" s="60">
        <f t="shared" si="11"/>
        <v>784862.1507</v>
      </c>
      <c r="I36" s="60">
        <f>I37+I38+I39+I40</f>
        <v>226326.511663</v>
      </c>
      <c r="J36" s="60">
        <f>J37+J38+J39+J40</f>
        <v>820740.0095613999</v>
      </c>
      <c r="K36" s="60">
        <f>K37+K38+K39+K40</f>
        <v>773567.4821958</v>
      </c>
      <c r="L36" s="60">
        <f>L37+L38+L39+L40</f>
        <v>817561.67327456</v>
      </c>
      <c r="M36" s="60">
        <f t="shared" si="11"/>
        <v>454312.29759389994</v>
      </c>
      <c r="N36" s="60">
        <f t="shared" si="11"/>
        <v>237139.65310080003</v>
      </c>
      <c r="O36" s="60">
        <f>O37+O38+O39+O40</f>
        <v>8639170.68938905</v>
      </c>
    </row>
    <row r="37" spans="1:15" ht="18.75" customHeight="1">
      <c r="A37" s="57" t="s">
        <v>50</v>
      </c>
      <c r="B37" s="54">
        <f aca="true" t="shared" si="12" ref="B37:N37">B29*B7</f>
        <v>1083232.3797000002</v>
      </c>
      <c r="C37" s="54">
        <f t="shared" si="12"/>
        <v>862072.712</v>
      </c>
      <c r="D37" s="54">
        <f t="shared" si="12"/>
        <v>739087.9430000001</v>
      </c>
      <c r="E37" s="54">
        <f t="shared" si="12"/>
        <v>170111.75579999998</v>
      </c>
      <c r="F37" s="54">
        <f t="shared" si="12"/>
        <v>720112.5689999999</v>
      </c>
      <c r="G37" s="54">
        <f t="shared" si="12"/>
        <v>923868.6641</v>
      </c>
      <c r="H37" s="54">
        <f t="shared" si="12"/>
        <v>781204.6899</v>
      </c>
      <c r="I37" s="54">
        <f>I29*I7</f>
        <v>226264.2145</v>
      </c>
      <c r="J37" s="54">
        <f>J29*J7</f>
        <v>813533.9419999999</v>
      </c>
      <c r="K37" s="54">
        <f>K29*K7</f>
        <v>769974.4884</v>
      </c>
      <c r="L37" s="54">
        <f>L29*L7</f>
        <v>810258.7562000001</v>
      </c>
      <c r="M37" s="54">
        <f t="shared" si="12"/>
        <v>451850.595</v>
      </c>
      <c r="N37" s="54">
        <f t="shared" si="12"/>
        <v>237111.0615</v>
      </c>
      <c r="O37" s="56">
        <f>SUM(B37:N37)</f>
        <v>8588683.7711</v>
      </c>
    </row>
    <row r="38" spans="1:15" ht="18.75" customHeight="1">
      <c r="A38" s="57" t="s">
        <v>51</v>
      </c>
      <c r="B38" s="54">
        <f aca="true" t="shared" si="13" ref="B38:N38">B30*B7</f>
        <v>-3199.41177006</v>
      </c>
      <c r="C38" s="54">
        <f t="shared" si="13"/>
        <v>-2299.55271</v>
      </c>
      <c r="D38" s="54">
        <f t="shared" si="13"/>
        <v>-2195.6434692499997</v>
      </c>
      <c r="E38" s="54">
        <f t="shared" si="13"/>
        <v>-386.0734176</v>
      </c>
      <c r="F38" s="54">
        <f t="shared" si="13"/>
        <v>-2098.9500335000002</v>
      </c>
      <c r="G38" s="54">
        <f t="shared" si="13"/>
        <v>-2723.7009000000003</v>
      </c>
      <c r="H38" s="54">
        <f t="shared" si="13"/>
        <v>-2092.4791999999998</v>
      </c>
      <c r="I38" s="54">
        <f>I30*I7</f>
        <v>-592.5428370000001</v>
      </c>
      <c r="J38" s="54">
        <f>J30*J7</f>
        <v>-2252.9424386</v>
      </c>
      <c r="K38" s="54">
        <f>K30*K7</f>
        <v>-2032.6062042</v>
      </c>
      <c r="L38" s="54">
        <f>L30*L7</f>
        <v>-2192.1529254399998</v>
      </c>
      <c r="M38" s="54">
        <f t="shared" si="13"/>
        <v>-1147.5074061</v>
      </c>
      <c r="N38" s="54">
        <f t="shared" si="13"/>
        <v>-690.4483992</v>
      </c>
      <c r="O38" s="25">
        <f>SUM(B38:N38)</f>
        <v>-23904.011710950002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-65568.64</v>
      </c>
      <c r="C42" s="25">
        <f aca="true" t="shared" si="15" ref="C42:N42">+C43+C46+C58+C59</f>
        <v>-76248</v>
      </c>
      <c r="D42" s="25">
        <f t="shared" si="15"/>
        <v>-26198.9</v>
      </c>
      <c r="E42" s="25">
        <f t="shared" si="15"/>
        <v>-6726.41</v>
      </c>
      <c r="F42" s="25">
        <f t="shared" si="15"/>
        <v>-42624</v>
      </c>
      <c r="G42" s="25">
        <f t="shared" si="15"/>
        <v>-79148</v>
      </c>
      <c r="H42" s="25">
        <f t="shared" si="15"/>
        <v>-73548</v>
      </c>
      <c r="I42" s="25">
        <f>+I43+I46+I58+I59</f>
        <v>-22700</v>
      </c>
      <c r="J42" s="25">
        <f>+J43+J46+J58+J59</f>
        <v>-40308</v>
      </c>
      <c r="K42" s="25">
        <f>+K43+K46+K58+K59</f>
        <v>-61132</v>
      </c>
      <c r="L42" s="25">
        <f>+L43+L46+L58+L59</f>
        <v>-40500</v>
      </c>
      <c r="M42" s="25">
        <f t="shared" si="15"/>
        <v>-31332</v>
      </c>
      <c r="N42" s="25">
        <f t="shared" si="15"/>
        <v>-20072</v>
      </c>
      <c r="O42" s="25">
        <f>+O43+O46+O58+O59</f>
        <v>-586105.95</v>
      </c>
    </row>
    <row r="43" spans="1:15" ht="18.75" customHeight="1">
      <c r="A43" s="17" t="s">
        <v>55</v>
      </c>
      <c r="B43" s="26">
        <f>B44+B45</f>
        <v>-71820</v>
      </c>
      <c r="C43" s="26">
        <f>C44+C45</f>
        <v>-76248</v>
      </c>
      <c r="D43" s="26">
        <f>D44+D45</f>
        <v>-50808</v>
      </c>
      <c r="E43" s="26">
        <f>E44+E45</f>
        <v>-8140</v>
      </c>
      <c r="F43" s="26">
        <f aca="true" t="shared" si="16" ref="F43:N43">F44+F45</f>
        <v>-42124</v>
      </c>
      <c r="G43" s="26">
        <f t="shared" si="16"/>
        <v>-78648</v>
      </c>
      <c r="H43" s="26">
        <f t="shared" si="16"/>
        <v>-73548</v>
      </c>
      <c r="I43" s="26">
        <f>I44+I45</f>
        <v>-21700</v>
      </c>
      <c r="J43" s="26">
        <f>J44+J45</f>
        <v>-40308</v>
      </c>
      <c r="K43" s="26">
        <f>K44+K45</f>
        <v>-61132</v>
      </c>
      <c r="L43" s="26">
        <f>L44+L45</f>
        <v>-40500</v>
      </c>
      <c r="M43" s="26">
        <f t="shared" si="16"/>
        <v>-31332</v>
      </c>
      <c r="N43" s="26">
        <f t="shared" si="16"/>
        <v>-20072</v>
      </c>
      <c r="O43" s="25">
        <f aca="true" t="shared" si="17" ref="O43:O59">SUM(B43:N43)</f>
        <v>-616380</v>
      </c>
    </row>
    <row r="44" spans="1:26" ht="18.75" customHeight="1">
      <c r="A44" s="13" t="s">
        <v>56</v>
      </c>
      <c r="B44" s="20">
        <f>ROUND(-B9*$D$3,2)</f>
        <v>-71820</v>
      </c>
      <c r="C44" s="20">
        <f>ROUND(-C9*$D$3,2)</f>
        <v>-76248</v>
      </c>
      <c r="D44" s="20">
        <f>ROUND(-D9*$D$3,2)</f>
        <v>-50808</v>
      </c>
      <c r="E44" s="20">
        <f>ROUND(-E9*$D$3,2)</f>
        <v>-8140</v>
      </c>
      <c r="F44" s="20">
        <f aca="true" t="shared" si="18" ref="F44:N44">ROUND(-F9*$D$3,2)</f>
        <v>-42124</v>
      </c>
      <c r="G44" s="20">
        <f t="shared" si="18"/>
        <v>-78648</v>
      </c>
      <c r="H44" s="20">
        <f t="shared" si="18"/>
        <v>-73548</v>
      </c>
      <c r="I44" s="20">
        <f>ROUND(-I9*$D$3,2)</f>
        <v>-21700</v>
      </c>
      <c r="J44" s="20">
        <f>ROUND(-J9*$D$3,2)</f>
        <v>-40308</v>
      </c>
      <c r="K44" s="20">
        <f>ROUND(-K9*$D$3,2)</f>
        <v>-61132</v>
      </c>
      <c r="L44" s="20">
        <f>ROUND(-L9*$D$3,2)</f>
        <v>-40500</v>
      </c>
      <c r="M44" s="20">
        <f t="shared" si="18"/>
        <v>-31332</v>
      </c>
      <c r="N44" s="20">
        <f t="shared" si="18"/>
        <v>-20072</v>
      </c>
      <c r="O44" s="46">
        <f t="shared" si="17"/>
        <v>-616380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6251.36</v>
      </c>
      <c r="C58" s="27">
        <v>0</v>
      </c>
      <c r="D58" s="27">
        <v>25109.1</v>
      </c>
      <c r="E58" s="27">
        <v>1413.59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32774.049999999996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1022379.9079299403</v>
      </c>
      <c r="C61" s="29">
        <f t="shared" si="21"/>
        <v>789941.1392900001</v>
      </c>
      <c r="D61" s="29">
        <f t="shared" si="21"/>
        <v>723041.3895307501</v>
      </c>
      <c r="E61" s="29">
        <f t="shared" si="21"/>
        <v>163645.55238239997</v>
      </c>
      <c r="F61" s="29">
        <f t="shared" si="21"/>
        <v>680388.1889665</v>
      </c>
      <c r="G61" s="29">
        <f t="shared" si="21"/>
        <v>848750.7832000001</v>
      </c>
      <c r="H61" s="29">
        <f t="shared" si="21"/>
        <v>711314.1507</v>
      </c>
      <c r="I61" s="29">
        <f t="shared" si="21"/>
        <v>203626.511663</v>
      </c>
      <c r="J61" s="29">
        <f>+J36+J42</f>
        <v>780432.0095613999</v>
      </c>
      <c r="K61" s="29">
        <f>+K36+K42</f>
        <v>712435.4821958</v>
      </c>
      <c r="L61" s="29">
        <f>+L36+L42</f>
        <v>777061.67327456</v>
      </c>
      <c r="M61" s="29">
        <f t="shared" si="21"/>
        <v>422980.29759389994</v>
      </c>
      <c r="N61" s="29">
        <f t="shared" si="21"/>
        <v>217067.65310080003</v>
      </c>
      <c r="O61" s="29">
        <f>SUM(B61:N61)</f>
        <v>8053064.739389051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1022379.91</v>
      </c>
      <c r="C64" s="36">
        <f aca="true" t="shared" si="22" ref="C64:N64">SUM(C65:C78)</f>
        <v>789941.14</v>
      </c>
      <c r="D64" s="36">
        <f t="shared" si="22"/>
        <v>723041.39</v>
      </c>
      <c r="E64" s="36">
        <f t="shared" si="22"/>
        <v>163645.56</v>
      </c>
      <c r="F64" s="36">
        <f t="shared" si="22"/>
        <v>680388.19</v>
      </c>
      <c r="G64" s="36">
        <f t="shared" si="22"/>
        <v>848750.78</v>
      </c>
      <c r="H64" s="36">
        <f t="shared" si="22"/>
        <v>711314.15</v>
      </c>
      <c r="I64" s="36">
        <f t="shared" si="22"/>
        <v>203626.51</v>
      </c>
      <c r="J64" s="36">
        <f t="shared" si="22"/>
        <v>780432</v>
      </c>
      <c r="K64" s="36">
        <f t="shared" si="22"/>
        <v>712435.48</v>
      </c>
      <c r="L64" s="36">
        <f t="shared" si="22"/>
        <v>777061.68</v>
      </c>
      <c r="M64" s="36">
        <f t="shared" si="22"/>
        <v>422980.3</v>
      </c>
      <c r="N64" s="36">
        <f t="shared" si="22"/>
        <v>217067.65</v>
      </c>
      <c r="O64" s="29">
        <f>SUM(O65:O78)</f>
        <v>8053064.739999999</v>
      </c>
    </row>
    <row r="65" spans="1:16" ht="18.75" customHeight="1">
      <c r="A65" s="17" t="s">
        <v>69</v>
      </c>
      <c r="B65" s="36">
        <v>199880.63</v>
      </c>
      <c r="C65" s="36">
        <v>227825.4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427706.03</v>
      </c>
      <c r="P65"/>
    </row>
    <row r="66" spans="1:16" ht="18.75" customHeight="1">
      <c r="A66" s="17" t="s">
        <v>70</v>
      </c>
      <c r="B66" s="36">
        <v>822499.28</v>
      </c>
      <c r="C66" s="36">
        <v>562115.74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1384615.02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723041.39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723041.39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163645.56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163645.56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680388.19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680388.19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848750.78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848750.78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711314.15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711314.15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203626.51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203626.51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780432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780432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712435.48</v>
      </c>
      <c r="L74" s="35">
        <v>0</v>
      </c>
      <c r="M74" s="35">
        <v>0</v>
      </c>
      <c r="N74" s="35">
        <v>0</v>
      </c>
      <c r="O74" s="29">
        <f t="shared" si="23"/>
        <v>712435.48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777061.68</v>
      </c>
      <c r="M75" s="35">
        <v>0</v>
      </c>
      <c r="N75" s="61">
        <v>0</v>
      </c>
      <c r="O75" s="26">
        <f t="shared" si="23"/>
        <v>777061.68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422980.3</v>
      </c>
      <c r="N76" s="35">
        <v>0</v>
      </c>
      <c r="O76" s="29">
        <f t="shared" si="23"/>
        <v>422980.3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217067.65</v>
      </c>
      <c r="O77" s="26">
        <f t="shared" si="23"/>
        <v>217067.65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2.3388675032081685</v>
      </c>
      <c r="C82" s="44">
        <v>2.503616015197049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2.0467220734924125</v>
      </c>
      <c r="C83" s="44">
        <v>2.0975048968992804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1.8681134424396197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2.7720336861163988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2.181489167802078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1.7297847676005835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2.0911020821234447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2.1388887365968907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2.054741422822055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2.411669314688105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2.311369235324394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2.9022940190965127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2.5146031822363613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>
      <c r="A97" s="70" t="s">
        <v>109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2018-04-24T17:13:20Z</dcterms:modified>
  <cp:category/>
  <cp:version/>
  <cp:contentType/>
  <cp:contentStatus/>
</cp:coreProperties>
</file>