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<sst xmlns="http://schemas.openxmlformats.org/spreadsheetml/2006/main" count="113" uniqueCount="111">
  <si>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</si>
  <si>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</si>
  <si>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</si>
  <si>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</si>
  <si>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</si>
  <si>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</si>
  <si>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</si>
  <si>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</si>
  <si>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</si>
  <si>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</si>
  <si>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</si>
  <si>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</si>
  <si>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</si>
  <si>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</si>
  <si>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</si>
  <si>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</si>
  <si>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</si>
  <si>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</si>
  <si>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</si>
  <si>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</si>
  <si>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</si>
  <si>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</si>
  <si>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</si>
  <si>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</si>
  <si>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</si>
  <si>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</si>
  <si>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</si>
  <si>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</si>
  <si>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</si>
  <si>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</si>
  <si>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</si>
  <si>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</si>
  <si>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</si>
  <si>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</si>
  <si>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</si>
  <si>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</si>
  <si>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</si>
  <si>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</si>
  <si>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</si>
  <si>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</si>
  <si>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</si>
  <si>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</si>
  <si>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</si>
  <si>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</si>
  <si>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</si>
  <si>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</si>
  <si>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</si>
  <si>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</si>
  <si>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</si>
  <si>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</si>
  <si>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</si>
  <si>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</si>
  <si>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</si>
  <si>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</si>
  <si>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</si>
  <si>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</si>
  <si>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</si>
  <si>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</si>
  <si>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</si>
  <si>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</si>
  <si>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</si>
  <si>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</si>
  <si>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</si>
  <si>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</si>
  <si>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</si>
  <si>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</si>
  <si>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</si>
  <si>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</si>
  <si>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</si>
  <si>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</si>
  <si>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</si>
  <si>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</si>
  <si>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</si>
  <si>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</si>
  <si>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</si>
  <si>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</si>
  <si>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</si>
  <si>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</si>
  <si>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</si>
  <si>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</si>
  <si>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</si>
  <si>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</si>
  <si>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</si>
  <si>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</si>
  <si>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</si>
  <si>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</si>
  <si>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</si>
  <si>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</si>
  <si>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</si>
  <si>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</si>
  <si>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</si>
  <si>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</si>
  <si>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</si>
  <si>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</si>
  <si>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</si>
  <si>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</si>
  <si>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</si>
  <si>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</si>
  <si>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</si>
  <si>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</si>
  <si>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</si>
  <si>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</si>
  <si>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5.2.10. Revisão do Ajuste de Remuneração Previsto Contratualmente</t>
  </si>
  <si>
    <t>Nota:</t>
  </si>
  <si>
    <t>Movebuss Soluções em Mobilidde Urbana Ltda</t>
  </si>
  <si>
    <t>OPERAÇÃO 13/04/18 - VENCIMENTO 20/04/18</t>
  </si>
  <si>
    <t>5.2.9. Ajuste de Remuneração Previsto Contratualmente  Ar-condicionado (-) (1)</t>
  </si>
  <si>
    <t>8. Tarifa de Remuneração por Passageiro(2)</t>
  </si>
  <si>
    <t>5.2.9. Ajuste de Remuneração Previsto Contratualmente  Ar-condicionado  (+) (1)</t>
  </si>
  <si>
    <t>(1) Revisão ar-condicionado, período de 25/07 a 24/08/17.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</si>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</sst>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522861</v>
      </c>
      <c r="C7" s="10">
        <f>C8+C20+C24</f>
        <v>385866</v>
      </c>
      <c r="D7" s="10">
        <f>D8+D20+D24</f>
        <v>392945</v>
      </c>
      <c r="E7" s="10">
        <f>E8+E20+E24</f>
        <v>60873</v>
      </c>
      <c r="F7" s="10">
        <f aca="true" t="shared" si="0" ref="F7:N7">F8+F20+F24</f>
        <v>335041</v>
      </c>
      <c r="G7" s="10">
        <f t="shared" si="0"/>
        <v>538344</v>
      </c>
      <c r="H7" s="10">
        <f>H8+H20+H24</f>
        <v>372869</v>
      </c>
      <c r="I7" s="10">
        <f>I8+I20+I24</f>
        <v>103059</v>
      </c>
      <c r="J7" s="10">
        <f>J8+J20+J24</f>
        <v>416773</v>
      </c>
      <c r="K7" s="10">
        <f>K8+K20+K24</f>
        <v>320014</v>
      </c>
      <c r="L7" s="10">
        <f>L8+L20+L24</f>
        <v>375796</v>
      </c>
      <c r="M7" s="10">
        <f t="shared" si="0"/>
        <v>156362</v>
      </c>
      <c r="N7" s="10">
        <f t="shared" si="0"/>
        <v>93277</v>
      </c>
      <c r="O7" s="10">
        <f>+O8+O20+O24</f>
        <v>4074080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224658</v>
      </c>
      <c r="C8" s="12">
        <f>+C9+C12+C16</f>
        <v>177896</v>
      </c>
      <c r="D8" s="12">
        <f>+D9+D12+D16</f>
        <v>195382</v>
      </c>
      <c r="E8" s="12">
        <f>+E9+E12+E16</f>
        <v>27356</v>
      </c>
      <c r="F8" s="12">
        <f aca="true" t="shared" si="1" ref="F8:N8">+F9+F12+F16</f>
        <v>154011</v>
      </c>
      <c r="G8" s="12">
        <f t="shared" si="1"/>
        <v>254438</v>
      </c>
      <c r="H8" s="12">
        <f>+H9+H12+H16</f>
        <v>170067</v>
      </c>
      <c r="I8" s="12">
        <f>+I9+I12+I16</f>
        <v>49302</v>
      </c>
      <c r="J8" s="12">
        <f>+J9+J12+J16</f>
        <v>199806</v>
      </c>
      <c r="K8" s="12">
        <f>+K9+K12+K16</f>
        <v>149947</v>
      </c>
      <c r="L8" s="12">
        <f>+L9+L12+L16</f>
        <v>165105</v>
      </c>
      <c r="M8" s="12">
        <f t="shared" si="1"/>
        <v>79056</v>
      </c>
      <c r="N8" s="12">
        <f t="shared" si="1"/>
        <v>48716</v>
      </c>
      <c r="O8" s="12">
        <f>SUM(B8:N8)</f>
        <v>1895740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20525</v>
      </c>
      <c r="C9" s="14">
        <v>21420</v>
      </c>
      <c r="D9" s="14">
        <v>14215</v>
      </c>
      <c r="E9" s="14">
        <v>2212</v>
      </c>
      <c r="F9" s="14">
        <v>11989</v>
      </c>
      <c r="G9" s="14">
        <v>22206</v>
      </c>
      <c r="H9" s="14">
        <v>20225</v>
      </c>
      <c r="I9" s="14">
        <v>5689</v>
      </c>
      <c r="J9" s="14">
        <v>12066</v>
      </c>
      <c r="K9" s="14">
        <v>16847</v>
      </c>
      <c r="L9" s="14">
        <v>12392</v>
      </c>
      <c r="M9" s="14">
        <v>8816</v>
      </c>
      <c r="N9" s="14">
        <v>5582</v>
      </c>
      <c r="O9" s="12">
        <f aca="true" t="shared" si="2" ref="O9:O19">SUM(B9:N9)</f>
        <v>174184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20525</v>
      </c>
      <c r="C10" s="14">
        <f>+C9-C11</f>
        <v>21420</v>
      </c>
      <c r="D10" s="14">
        <f>+D9-D11</f>
        <v>14215</v>
      </c>
      <c r="E10" s="14">
        <f>+E9-E11</f>
        <v>2212</v>
      </c>
      <c r="F10" s="14">
        <f aca="true" t="shared" si="3" ref="F10:N10">+F9-F11</f>
        <v>11989</v>
      </c>
      <c r="G10" s="14">
        <f t="shared" si="3"/>
        <v>22206</v>
      </c>
      <c r="H10" s="14">
        <f>+H9-H11</f>
        <v>20225</v>
      </c>
      <c r="I10" s="14">
        <f>+I9-I11</f>
        <v>5689</v>
      </c>
      <c r="J10" s="14">
        <f>+J9-J11</f>
        <v>12066</v>
      </c>
      <c r="K10" s="14">
        <f>+K9-K11</f>
        <v>16847</v>
      </c>
      <c r="L10" s="14">
        <f>+L9-L11</f>
        <v>12392</v>
      </c>
      <c r="M10" s="14">
        <f t="shared" si="3"/>
        <v>8816</v>
      </c>
      <c r="N10" s="14">
        <f t="shared" si="3"/>
        <v>5582</v>
      </c>
      <c r="O10" s="12">
        <f t="shared" si="2"/>
        <v>174184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193599</v>
      </c>
      <c r="C12" s="14">
        <f>C13+C14+C15</f>
        <v>148416</v>
      </c>
      <c r="D12" s="14">
        <f>D13+D14+D15</f>
        <v>173218</v>
      </c>
      <c r="E12" s="14">
        <f>E13+E14+E15</f>
        <v>23977</v>
      </c>
      <c r="F12" s="14">
        <f aca="true" t="shared" si="4" ref="F12:N12">F13+F14+F15</f>
        <v>134826</v>
      </c>
      <c r="G12" s="14">
        <f t="shared" si="4"/>
        <v>219348</v>
      </c>
      <c r="H12" s="14">
        <f>H13+H14+H15</f>
        <v>142450</v>
      </c>
      <c r="I12" s="14">
        <f>I13+I14+I15</f>
        <v>41427</v>
      </c>
      <c r="J12" s="14">
        <f>J13+J14+J15</f>
        <v>177316</v>
      </c>
      <c r="K12" s="14">
        <f>K13+K14+K15</f>
        <v>126131</v>
      </c>
      <c r="L12" s="14">
        <f>L13+L14+L15</f>
        <v>143756</v>
      </c>
      <c r="M12" s="14">
        <f t="shared" si="4"/>
        <v>66792</v>
      </c>
      <c r="N12" s="14">
        <f t="shared" si="4"/>
        <v>41328</v>
      </c>
      <c r="O12" s="12">
        <f t="shared" si="2"/>
        <v>1632584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93307</v>
      </c>
      <c r="C13" s="14">
        <v>71833</v>
      </c>
      <c r="D13" s="14">
        <v>81349</v>
      </c>
      <c r="E13" s="14">
        <v>11594</v>
      </c>
      <c r="F13" s="14">
        <v>62587</v>
      </c>
      <c r="G13" s="14">
        <v>103692</v>
      </c>
      <c r="H13" s="14">
        <v>70583</v>
      </c>
      <c r="I13" s="14">
        <v>20847</v>
      </c>
      <c r="J13" s="14">
        <v>86915</v>
      </c>
      <c r="K13" s="14">
        <v>60253</v>
      </c>
      <c r="L13" s="14">
        <v>67989</v>
      </c>
      <c r="M13" s="14">
        <v>31646</v>
      </c>
      <c r="N13" s="14">
        <v>19128</v>
      </c>
      <c r="O13" s="12">
        <f t="shared" si="2"/>
        <v>781723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94121</v>
      </c>
      <c r="C14" s="14">
        <v>68903</v>
      </c>
      <c r="D14" s="14">
        <v>87682</v>
      </c>
      <c r="E14" s="14">
        <v>11394</v>
      </c>
      <c r="F14" s="14">
        <v>66208</v>
      </c>
      <c r="G14" s="14">
        <v>104346</v>
      </c>
      <c r="H14" s="14">
        <v>65733</v>
      </c>
      <c r="I14" s="14">
        <v>18839</v>
      </c>
      <c r="J14" s="14">
        <v>85979</v>
      </c>
      <c r="K14" s="14">
        <v>61285</v>
      </c>
      <c r="L14" s="14">
        <v>71749</v>
      </c>
      <c r="M14" s="14">
        <v>32770</v>
      </c>
      <c r="N14" s="14">
        <v>20993</v>
      </c>
      <c r="O14" s="12">
        <f t="shared" si="2"/>
        <v>790002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6171</v>
      </c>
      <c r="C15" s="14">
        <v>7680</v>
      </c>
      <c r="D15" s="14">
        <v>4187</v>
      </c>
      <c r="E15" s="14">
        <v>989</v>
      </c>
      <c r="F15" s="14">
        <v>6031</v>
      </c>
      <c r="G15" s="14">
        <v>11310</v>
      </c>
      <c r="H15" s="14">
        <v>6134</v>
      </c>
      <c r="I15" s="14">
        <v>1741</v>
      </c>
      <c r="J15" s="14">
        <v>4422</v>
      </c>
      <c r="K15" s="14">
        <v>4593</v>
      </c>
      <c r="L15" s="14">
        <v>4018</v>
      </c>
      <c r="M15" s="14">
        <v>2376</v>
      </c>
      <c r="N15" s="14">
        <v>1207</v>
      </c>
      <c r="O15" s="12">
        <f t="shared" si="2"/>
        <v>60859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10534</v>
      </c>
      <c r="C16" s="14">
        <f>C17+C18+C19</f>
        <v>8060</v>
      </c>
      <c r="D16" s="14">
        <f>D17+D18+D19</f>
        <v>7949</v>
      </c>
      <c r="E16" s="14">
        <f>E17+E18+E19</f>
        <v>1167</v>
      </c>
      <c r="F16" s="14">
        <f aca="true" t="shared" si="5" ref="F16:N16">F17+F18+F19</f>
        <v>7196</v>
      </c>
      <c r="G16" s="14">
        <f t="shared" si="5"/>
        <v>12884</v>
      </c>
      <c r="H16" s="14">
        <f>H17+H18+H19</f>
        <v>7392</v>
      </c>
      <c r="I16" s="14">
        <f>I17+I18+I19</f>
        <v>2186</v>
      </c>
      <c r="J16" s="14">
        <f>J17+J18+J19</f>
        <v>10424</v>
      </c>
      <c r="K16" s="14">
        <f>K17+K18+K19</f>
        <v>6969</v>
      </c>
      <c r="L16" s="14">
        <f>L17+L18+L19</f>
        <v>8957</v>
      </c>
      <c r="M16" s="14">
        <f t="shared" si="5"/>
        <v>3448</v>
      </c>
      <c r="N16" s="14">
        <f t="shared" si="5"/>
        <v>1806</v>
      </c>
      <c r="O16" s="12">
        <f t="shared" si="2"/>
        <v>88972</v>
      </c>
    </row>
    <row r="17" spans="1:26" ht="18.75" customHeight="1">
      <c r="A17" s="15" t="s">
        <v>16</v>
      </c>
      <c r="B17" s="14">
        <v>10393</v>
      </c>
      <c r="C17" s="14">
        <v>7998</v>
      </c>
      <c r="D17" s="14">
        <v>7869</v>
      </c>
      <c r="E17" s="14">
        <v>1156</v>
      </c>
      <c r="F17" s="14">
        <v>7146</v>
      </c>
      <c r="G17" s="14">
        <v>12773</v>
      </c>
      <c r="H17" s="14">
        <v>7326</v>
      </c>
      <c r="I17" s="14">
        <v>2162</v>
      </c>
      <c r="J17" s="14">
        <v>10327</v>
      </c>
      <c r="K17" s="14">
        <v>6879</v>
      </c>
      <c r="L17" s="14">
        <v>8835</v>
      </c>
      <c r="M17" s="14">
        <v>3416</v>
      </c>
      <c r="N17" s="14">
        <v>1771</v>
      </c>
      <c r="O17" s="12">
        <f t="shared" si="2"/>
        <v>88051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128</v>
      </c>
      <c r="C18" s="14">
        <v>56</v>
      </c>
      <c r="D18" s="14">
        <v>69</v>
      </c>
      <c r="E18" s="14">
        <v>10</v>
      </c>
      <c r="F18" s="14">
        <v>46</v>
      </c>
      <c r="G18" s="14">
        <v>101</v>
      </c>
      <c r="H18" s="14">
        <v>59</v>
      </c>
      <c r="I18" s="14">
        <v>21</v>
      </c>
      <c r="J18" s="14">
        <v>84</v>
      </c>
      <c r="K18" s="14">
        <v>89</v>
      </c>
      <c r="L18" s="14">
        <v>119</v>
      </c>
      <c r="M18" s="14">
        <v>29</v>
      </c>
      <c r="N18" s="14">
        <v>31</v>
      </c>
      <c r="O18" s="12">
        <f t="shared" si="2"/>
        <v>842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6</v>
      </c>
      <c r="D19" s="14">
        <v>11</v>
      </c>
      <c r="E19" s="14">
        <v>1</v>
      </c>
      <c r="F19" s="14">
        <v>4</v>
      </c>
      <c r="G19" s="14">
        <v>10</v>
      </c>
      <c r="H19" s="14">
        <v>7</v>
      </c>
      <c r="I19" s="14">
        <v>3</v>
      </c>
      <c r="J19" s="14">
        <v>13</v>
      </c>
      <c r="K19" s="14">
        <v>1</v>
      </c>
      <c r="L19" s="14">
        <v>3</v>
      </c>
      <c r="M19" s="14">
        <v>3</v>
      </c>
      <c r="N19" s="14">
        <v>4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140574</v>
      </c>
      <c r="C20" s="18">
        <f>C21+C22+C23</f>
        <v>87428</v>
      </c>
      <c r="D20" s="18">
        <f>D21+D22+D23</f>
        <v>82030</v>
      </c>
      <c r="E20" s="18">
        <f>E21+E22+E23</f>
        <v>12857</v>
      </c>
      <c r="F20" s="18">
        <f aca="true" t="shared" si="6" ref="F20:N20">F21+F22+F23</f>
        <v>72007</v>
      </c>
      <c r="G20" s="18">
        <f t="shared" si="6"/>
        <v>116448</v>
      </c>
      <c r="H20" s="18">
        <f>H21+H22+H23</f>
        <v>92747</v>
      </c>
      <c r="I20" s="18">
        <f>I21+I22+I23</f>
        <v>24788</v>
      </c>
      <c r="J20" s="18">
        <f>J21+J22+J23</f>
        <v>107839</v>
      </c>
      <c r="K20" s="18">
        <f>K21+K22+K23</f>
        <v>76272</v>
      </c>
      <c r="L20" s="18">
        <f>L21+L22+L23</f>
        <v>111049</v>
      </c>
      <c r="M20" s="18">
        <f t="shared" si="6"/>
        <v>43770</v>
      </c>
      <c r="N20" s="18">
        <f t="shared" si="6"/>
        <v>24830</v>
      </c>
      <c r="O20" s="12">
        <f aca="true" t="shared" si="7" ref="O20:O26">SUM(B20:N20)</f>
        <v>992639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73823</v>
      </c>
      <c r="C21" s="14">
        <v>48464</v>
      </c>
      <c r="D21" s="14">
        <v>42910</v>
      </c>
      <c r="E21" s="14">
        <v>7005</v>
      </c>
      <c r="F21" s="14">
        <v>37548</v>
      </c>
      <c r="G21" s="14">
        <v>62408</v>
      </c>
      <c r="H21" s="14">
        <v>52060</v>
      </c>
      <c r="I21" s="14">
        <v>14096</v>
      </c>
      <c r="J21" s="14">
        <v>58911</v>
      </c>
      <c r="K21" s="14">
        <v>40809</v>
      </c>
      <c r="L21" s="14">
        <v>58012</v>
      </c>
      <c r="M21" s="14">
        <v>23060</v>
      </c>
      <c r="N21" s="14">
        <v>12849</v>
      </c>
      <c r="O21" s="12">
        <f t="shared" si="7"/>
        <v>531955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63774</v>
      </c>
      <c r="C22" s="14">
        <v>36276</v>
      </c>
      <c r="D22" s="14">
        <v>37550</v>
      </c>
      <c r="E22" s="14">
        <v>5500</v>
      </c>
      <c r="F22" s="14">
        <v>32322</v>
      </c>
      <c r="G22" s="14">
        <v>50266</v>
      </c>
      <c r="H22" s="14">
        <v>38516</v>
      </c>
      <c r="I22" s="14">
        <v>10127</v>
      </c>
      <c r="J22" s="14">
        <v>46761</v>
      </c>
      <c r="K22" s="14">
        <v>33628</v>
      </c>
      <c r="L22" s="14">
        <v>50955</v>
      </c>
      <c r="M22" s="14">
        <v>19617</v>
      </c>
      <c r="N22" s="14">
        <v>11472</v>
      </c>
      <c r="O22" s="12">
        <f t="shared" si="7"/>
        <v>436764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2977</v>
      </c>
      <c r="C23" s="14">
        <v>2688</v>
      </c>
      <c r="D23" s="14">
        <v>1570</v>
      </c>
      <c r="E23" s="14">
        <v>352</v>
      </c>
      <c r="F23" s="14">
        <v>2137</v>
      </c>
      <c r="G23" s="14">
        <v>3774</v>
      </c>
      <c r="H23" s="14">
        <v>2171</v>
      </c>
      <c r="I23" s="14">
        <v>565</v>
      </c>
      <c r="J23" s="14">
        <v>2167</v>
      </c>
      <c r="K23" s="14">
        <v>1835</v>
      </c>
      <c r="L23" s="14">
        <v>2082</v>
      </c>
      <c r="M23" s="14">
        <v>1093</v>
      </c>
      <c r="N23" s="14">
        <v>509</v>
      </c>
      <c r="O23" s="12">
        <f t="shared" si="7"/>
        <v>23920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157629</v>
      </c>
      <c r="C24" s="14">
        <f>C25+C26</f>
        <v>120542</v>
      </c>
      <c r="D24" s="14">
        <f>D25+D26</f>
        <v>115533</v>
      </c>
      <c r="E24" s="14">
        <f>E25+E26</f>
        <v>20660</v>
      </c>
      <c r="F24" s="14">
        <f aca="true" t="shared" si="8" ref="F24:N24">F25+F26</f>
        <v>109023</v>
      </c>
      <c r="G24" s="14">
        <f t="shared" si="8"/>
        <v>167458</v>
      </c>
      <c r="H24" s="14">
        <f>H25+H26</f>
        <v>110055</v>
      </c>
      <c r="I24" s="14">
        <f>I25+I26</f>
        <v>28969</v>
      </c>
      <c r="J24" s="14">
        <f>J25+J26</f>
        <v>109128</v>
      </c>
      <c r="K24" s="14">
        <f>K25+K26</f>
        <v>93795</v>
      </c>
      <c r="L24" s="14">
        <f>L25+L26</f>
        <v>99642</v>
      </c>
      <c r="M24" s="14">
        <f t="shared" si="8"/>
        <v>33536</v>
      </c>
      <c r="N24" s="14">
        <f t="shared" si="8"/>
        <v>19731</v>
      </c>
      <c r="O24" s="12">
        <f t="shared" si="7"/>
        <v>1185701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74266</v>
      </c>
      <c r="C25" s="14">
        <v>63247</v>
      </c>
      <c r="D25" s="14">
        <v>60165</v>
      </c>
      <c r="E25" s="14">
        <v>11876</v>
      </c>
      <c r="F25" s="14">
        <v>56926</v>
      </c>
      <c r="G25" s="14">
        <v>92883</v>
      </c>
      <c r="H25" s="14">
        <v>61869</v>
      </c>
      <c r="I25" s="14">
        <v>17314</v>
      </c>
      <c r="J25" s="14">
        <v>54681</v>
      </c>
      <c r="K25" s="14">
        <v>50621</v>
      </c>
      <c r="L25" s="14">
        <v>49095</v>
      </c>
      <c r="M25" s="14">
        <v>16443</v>
      </c>
      <c r="N25" s="14">
        <v>8608</v>
      </c>
      <c r="O25" s="12">
        <f t="shared" si="7"/>
        <v>617994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83363</v>
      </c>
      <c r="C26" s="14">
        <v>57295</v>
      </c>
      <c r="D26" s="14">
        <v>55368</v>
      </c>
      <c r="E26" s="14">
        <v>8784</v>
      </c>
      <c r="F26" s="14">
        <v>52097</v>
      </c>
      <c r="G26" s="14">
        <v>74575</v>
      </c>
      <c r="H26" s="14">
        <v>48186</v>
      </c>
      <c r="I26" s="14">
        <v>11655</v>
      </c>
      <c r="J26" s="14">
        <v>54447</v>
      </c>
      <c r="K26" s="14">
        <v>43174</v>
      </c>
      <c r="L26" s="14">
        <v>50547</v>
      </c>
      <c r="M26" s="14">
        <v>17093</v>
      </c>
      <c r="N26" s="14">
        <v>11123</v>
      </c>
      <c r="O26" s="12">
        <f t="shared" si="7"/>
        <v>567707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1101273.0719210603</v>
      </c>
      <c r="C36" s="60">
        <f aca="true" t="shared" si="11" ref="C36:N36">C37+C38+C39+C40</f>
        <v>853210.6859130001</v>
      </c>
      <c r="D36" s="60">
        <f t="shared" si="11"/>
        <v>744267.01389725</v>
      </c>
      <c r="E36" s="60">
        <f t="shared" si="11"/>
        <v>168748.18956319997</v>
      </c>
      <c r="F36" s="60">
        <f t="shared" si="11"/>
        <v>733693.32937405</v>
      </c>
      <c r="G36" s="60">
        <f t="shared" si="11"/>
        <v>935289.5512</v>
      </c>
      <c r="H36" s="60">
        <f t="shared" si="11"/>
        <v>783219.0918999999</v>
      </c>
      <c r="I36" s="60">
        <f>I37+I38+I39+I40</f>
        <v>220448.7899118</v>
      </c>
      <c r="J36" s="60">
        <f>J37+J38+J39+J40</f>
        <v>863140.0638213999</v>
      </c>
      <c r="K36" s="60">
        <f>K37+K38+K39+K40</f>
        <v>775270.2464802</v>
      </c>
      <c r="L36" s="60">
        <f>L37+L38+L39+L40</f>
        <v>875310.1740089599</v>
      </c>
      <c r="M36" s="60">
        <f t="shared" si="11"/>
        <v>456141.38865765993</v>
      </c>
      <c r="N36" s="60">
        <f t="shared" si="11"/>
        <v>234562.47914112</v>
      </c>
      <c r="O36" s="60">
        <f>O37+O38+O39+O40</f>
        <v>8744574.075789697</v>
      </c>
    </row>
    <row r="37" spans="1:15" ht="18.75" customHeight="1">
      <c r="A37" s="57" t="s">
        <v>50</v>
      </c>
      <c r="B37" s="54">
        <f aca="true" t="shared" si="12" ref="B37:N37">B29*B7</f>
        <v>1096596.3753000002</v>
      </c>
      <c r="C37" s="54">
        <f t="shared" si="12"/>
        <v>849059.5464000001</v>
      </c>
      <c r="D37" s="54">
        <f t="shared" si="12"/>
        <v>734099.849</v>
      </c>
      <c r="E37" s="54">
        <f t="shared" si="12"/>
        <v>168484.28939999998</v>
      </c>
      <c r="F37" s="54">
        <f t="shared" si="12"/>
        <v>730824.9332999999</v>
      </c>
      <c r="G37" s="54">
        <f t="shared" si="12"/>
        <v>931281.2856</v>
      </c>
      <c r="H37" s="54">
        <f t="shared" si="12"/>
        <v>779557.2183</v>
      </c>
      <c r="I37" s="54">
        <f>I29*I7</f>
        <v>220371.0597</v>
      </c>
      <c r="J37" s="54">
        <f>J29*J7</f>
        <v>856051.742</v>
      </c>
      <c r="K37" s="54">
        <f>K29*K7</f>
        <v>771681.7596</v>
      </c>
      <c r="L37" s="54">
        <f>L29*L7</f>
        <v>868163.9192</v>
      </c>
      <c r="M37" s="54">
        <f t="shared" si="12"/>
        <v>453684.343</v>
      </c>
      <c r="N37" s="54">
        <f t="shared" si="12"/>
        <v>234526.3611</v>
      </c>
      <c r="O37" s="56">
        <f>SUM(B37:N37)</f>
        <v>8694382.681899998</v>
      </c>
    </row>
    <row r="38" spans="1:15" ht="18.75" customHeight="1">
      <c r="A38" s="57" t="s">
        <v>51</v>
      </c>
      <c r="B38" s="54">
        <f aca="true" t="shared" si="13" ref="B38:N38">B30*B7</f>
        <v>-3238.88337894</v>
      </c>
      <c r="C38" s="54">
        <f t="shared" si="13"/>
        <v>-2264.840487</v>
      </c>
      <c r="D38" s="54">
        <f t="shared" si="13"/>
        <v>-2180.82510275</v>
      </c>
      <c r="E38" s="54">
        <f t="shared" si="13"/>
        <v>-382.3798368</v>
      </c>
      <c r="F38" s="54">
        <f t="shared" si="13"/>
        <v>-2130.17392595</v>
      </c>
      <c r="G38" s="54">
        <f t="shared" si="13"/>
        <v>-2745.5544</v>
      </c>
      <c r="H38" s="54">
        <f t="shared" si="13"/>
        <v>-2088.0664</v>
      </c>
      <c r="I38" s="54">
        <f>I30*I7</f>
        <v>-577.1097882</v>
      </c>
      <c r="J38" s="54">
        <f>J30*J7</f>
        <v>-2370.6881786</v>
      </c>
      <c r="K38" s="54">
        <f>K30*K7</f>
        <v>-2037.1131198</v>
      </c>
      <c r="L38" s="54">
        <f>L30*L7</f>
        <v>-2348.8151910399997</v>
      </c>
      <c r="M38" s="54">
        <f t="shared" si="13"/>
        <v>-1152.1643423399998</v>
      </c>
      <c r="N38" s="54">
        <f t="shared" si="13"/>
        <v>-682.92195888</v>
      </c>
      <c r="O38" s="25">
        <f>SUM(B38:N38)</f>
        <v>-24199.5361103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-107842.3</v>
      </c>
      <c r="C42" s="25">
        <f aca="true" t="shared" si="15" ref="C42:N42">+C43+C46+C58+C59</f>
        <v>-95108.09</v>
      </c>
      <c r="D42" s="25">
        <f t="shared" si="15"/>
        <v>-93051.7</v>
      </c>
      <c r="E42" s="25">
        <f t="shared" si="15"/>
        <v>-86709.71</v>
      </c>
      <c r="F42" s="25">
        <f t="shared" si="15"/>
        <v>-64938.12</v>
      </c>
      <c r="G42" s="25">
        <f t="shared" si="15"/>
        <v>-127083.88</v>
      </c>
      <c r="H42" s="25">
        <f t="shared" si="15"/>
        <v>-90878.92</v>
      </c>
      <c r="I42" s="25">
        <f>+I43+I46+I58+I59</f>
        <v>-39674.729999999996</v>
      </c>
      <c r="J42" s="25">
        <f>+J43+J46+J58+J59</f>
        <v>-79309.98</v>
      </c>
      <c r="K42" s="25">
        <f>+K43+K46+K58+K59</f>
        <v>-75105.25</v>
      </c>
      <c r="L42" s="25">
        <f>+L43+L46+L58+L59</f>
        <v>-80431.82</v>
      </c>
      <c r="M42" s="25">
        <f t="shared" si="15"/>
        <v>-42374.520000000004</v>
      </c>
      <c r="N42" s="25">
        <f t="shared" si="15"/>
        <v>-23794.75</v>
      </c>
      <c r="O42" s="25">
        <f>+O43+O46+O58+O59</f>
        <v>-1006303.77</v>
      </c>
    </row>
    <row r="43" spans="1:15" ht="18.75" customHeight="1">
      <c r="A43" s="17" t="s">
        <v>55</v>
      </c>
      <c r="B43" s="26">
        <f>B44+B45</f>
        <v>-82100</v>
      </c>
      <c r="C43" s="26">
        <f>C44+C45</f>
        <v>-85680</v>
      </c>
      <c r="D43" s="26">
        <f>D44+D45</f>
        <v>-56860</v>
      </c>
      <c r="E43" s="26">
        <f>E44+E45</f>
        <v>-8848</v>
      </c>
      <c r="F43" s="26">
        <f aca="true" t="shared" si="16" ref="F43:N43">F44+F45</f>
        <v>-47956</v>
      </c>
      <c r="G43" s="26">
        <f t="shared" si="16"/>
        <v>-88824</v>
      </c>
      <c r="H43" s="26">
        <f t="shared" si="16"/>
        <v>-80900</v>
      </c>
      <c r="I43" s="26">
        <f>I44+I45</f>
        <v>-22756</v>
      </c>
      <c r="J43" s="26">
        <f>J44+J45</f>
        <v>-48264</v>
      </c>
      <c r="K43" s="26">
        <f>K44+K45</f>
        <v>-67388</v>
      </c>
      <c r="L43" s="26">
        <f>L44+L45</f>
        <v>-49568</v>
      </c>
      <c r="M43" s="26">
        <f t="shared" si="16"/>
        <v>-35264</v>
      </c>
      <c r="N43" s="26">
        <f t="shared" si="16"/>
        <v>-22328</v>
      </c>
      <c r="O43" s="25">
        <f aca="true" t="shared" si="17" ref="O43:O59">SUM(B43:N43)</f>
        <v>-696736</v>
      </c>
    </row>
    <row r="44" spans="1:26" ht="18.75" customHeight="1">
      <c r="A44" s="13" t="s">
        <v>56</v>
      </c>
      <c r="B44" s="20">
        <f>ROUND(-B9*$D$3,2)</f>
        <v>-82100</v>
      </c>
      <c r="C44" s="20">
        <f>ROUND(-C9*$D$3,2)</f>
        <v>-85680</v>
      </c>
      <c r="D44" s="20">
        <f>ROUND(-D9*$D$3,2)</f>
        <v>-56860</v>
      </c>
      <c r="E44" s="20">
        <f>ROUND(-E9*$D$3,2)</f>
        <v>-8848</v>
      </c>
      <c r="F44" s="20">
        <f aca="true" t="shared" si="18" ref="F44:N44">ROUND(-F9*$D$3,2)</f>
        <v>-47956</v>
      </c>
      <c r="G44" s="20">
        <f t="shared" si="18"/>
        <v>-88824</v>
      </c>
      <c r="H44" s="20">
        <f t="shared" si="18"/>
        <v>-80900</v>
      </c>
      <c r="I44" s="20">
        <f>ROUND(-I9*$D$3,2)</f>
        <v>-22756</v>
      </c>
      <c r="J44" s="20">
        <f>ROUND(-J9*$D$3,2)</f>
        <v>-48264</v>
      </c>
      <c r="K44" s="20">
        <f>ROUND(-K9*$D$3,2)</f>
        <v>-67388</v>
      </c>
      <c r="L44" s="20">
        <f>ROUND(-L9*$D$3,2)</f>
        <v>-49568</v>
      </c>
      <c r="M44" s="20">
        <f t="shared" si="18"/>
        <v>-35264</v>
      </c>
      <c r="N44" s="20">
        <f t="shared" si="18"/>
        <v>-22328</v>
      </c>
      <c r="O44" s="46">
        <f t="shared" si="17"/>
        <v>-696736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-25742.300000000003</v>
      </c>
      <c r="C46" s="26">
        <f aca="true" t="shared" si="20" ref="C46:O46">SUM(C47:C57)</f>
        <v>-9428.09</v>
      </c>
      <c r="D46" s="26">
        <f t="shared" si="20"/>
        <v>-36191.7</v>
      </c>
      <c r="E46" s="26">
        <f t="shared" si="20"/>
        <v>-77861.71</v>
      </c>
      <c r="F46" s="26">
        <f t="shared" si="20"/>
        <v>-16982.120000000003</v>
      </c>
      <c r="G46" s="26">
        <f t="shared" si="20"/>
        <v>-38259.88</v>
      </c>
      <c r="H46" s="26">
        <f t="shared" si="20"/>
        <v>-9978.92</v>
      </c>
      <c r="I46" s="26">
        <f t="shared" si="20"/>
        <v>-16918.73</v>
      </c>
      <c r="J46" s="26">
        <f t="shared" si="20"/>
        <v>-31045.98</v>
      </c>
      <c r="K46" s="26">
        <f t="shared" si="20"/>
        <v>-7717.25</v>
      </c>
      <c r="L46" s="26">
        <f t="shared" si="20"/>
        <v>-30863.82</v>
      </c>
      <c r="M46" s="26">
        <f t="shared" si="20"/>
        <v>-7110.52</v>
      </c>
      <c r="N46" s="26">
        <f t="shared" si="20"/>
        <v>-1466.75</v>
      </c>
      <c r="O46" s="26">
        <f t="shared" si="20"/>
        <v>-309567.76999999996</v>
      </c>
    </row>
    <row r="47" spans="1:26" ht="18.75" customHeight="1">
      <c r="A47" s="13" t="s">
        <v>59</v>
      </c>
      <c r="B47" s="24">
        <v>-25740.99</v>
      </c>
      <c r="C47" s="24">
        <v>-9426.8</v>
      </c>
      <c r="D47" s="24">
        <v>-35691.28</v>
      </c>
      <c r="E47" s="24">
        <v>-77861.61</v>
      </c>
      <c r="F47" s="24">
        <v>-16481.38</v>
      </c>
      <c r="G47" s="24">
        <v>-37758.38</v>
      </c>
      <c r="H47" s="24">
        <v>-9991.05</v>
      </c>
      <c r="I47" s="24">
        <v>-14918.36</v>
      </c>
      <c r="J47" s="24">
        <v>-31043.93</v>
      </c>
      <c r="K47" s="24">
        <v>-7716</v>
      </c>
      <c r="L47" s="24">
        <v>-30861.68</v>
      </c>
      <c r="M47" s="24">
        <v>-7110.01</v>
      </c>
      <c r="N47" s="24">
        <v>-1466.3</v>
      </c>
      <c r="O47" s="24">
        <f t="shared" si="17"/>
        <v>-306067.76999999996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12.13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12.13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108</v>
      </c>
      <c r="B56" s="24">
        <v>-1.31</v>
      </c>
      <c r="C56" s="24">
        <v>-1.29</v>
      </c>
      <c r="D56" s="24">
        <v>-0.42</v>
      </c>
      <c r="E56" s="24">
        <v>-0.1</v>
      </c>
      <c r="F56" s="24">
        <v>-0.74</v>
      </c>
      <c r="G56" s="24">
        <v>-1.5</v>
      </c>
      <c r="H56" s="24">
        <v>0</v>
      </c>
      <c r="I56" s="24">
        <v>-0.37</v>
      </c>
      <c r="J56" s="24">
        <v>-2.05</v>
      </c>
      <c r="K56" s="24">
        <v>-1.25</v>
      </c>
      <c r="L56" s="24">
        <v>-2.14</v>
      </c>
      <c r="M56" s="24">
        <v>-0.51</v>
      </c>
      <c r="N56" s="24">
        <v>-0.45</v>
      </c>
      <c r="O56" s="24">
        <f t="shared" si="17"/>
        <v>-12.13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993430.7719210603</v>
      </c>
      <c r="C61" s="29">
        <f t="shared" si="21"/>
        <v>758102.5959130002</v>
      </c>
      <c r="D61" s="29">
        <f t="shared" si="21"/>
        <v>651215.3138972501</v>
      </c>
      <c r="E61" s="29">
        <f t="shared" si="21"/>
        <v>82038.47956319996</v>
      </c>
      <c r="F61" s="29">
        <f t="shared" si="21"/>
        <v>668755.20937405</v>
      </c>
      <c r="G61" s="29">
        <f t="shared" si="21"/>
        <v>808205.6712</v>
      </c>
      <c r="H61" s="29">
        <f t="shared" si="21"/>
        <v>692340.1718999998</v>
      </c>
      <c r="I61" s="29">
        <f t="shared" si="21"/>
        <v>180774.05991180002</v>
      </c>
      <c r="J61" s="29">
        <f>+J36+J42</f>
        <v>783830.0838214</v>
      </c>
      <c r="K61" s="29">
        <f>+K36+K42</f>
        <v>700164.9964802</v>
      </c>
      <c r="L61" s="29">
        <f>+L36+L42</f>
        <v>794878.3540089598</v>
      </c>
      <c r="M61" s="29">
        <f t="shared" si="21"/>
        <v>413766.8686576599</v>
      </c>
      <c r="N61" s="29">
        <f t="shared" si="21"/>
        <v>210767.72914112</v>
      </c>
      <c r="O61" s="29">
        <f>SUM(B61:N61)</f>
        <v>7738270.3057897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993430.78</v>
      </c>
      <c r="C64" s="36">
        <f aca="true" t="shared" si="22" ref="C64:N64">SUM(C65:C78)</f>
        <v>758102.59</v>
      </c>
      <c r="D64" s="36">
        <f t="shared" si="22"/>
        <v>651215.31</v>
      </c>
      <c r="E64" s="36">
        <f t="shared" si="22"/>
        <v>82038.48</v>
      </c>
      <c r="F64" s="36">
        <f t="shared" si="22"/>
        <v>668755.21</v>
      </c>
      <c r="G64" s="36">
        <f t="shared" si="22"/>
        <v>808205.68</v>
      </c>
      <c r="H64" s="36">
        <f t="shared" si="22"/>
        <v>692340.17</v>
      </c>
      <c r="I64" s="36">
        <f t="shared" si="22"/>
        <v>180774.06</v>
      </c>
      <c r="J64" s="36">
        <f t="shared" si="22"/>
        <v>783830.09</v>
      </c>
      <c r="K64" s="36">
        <f t="shared" si="22"/>
        <v>700165</v>
      </c>
      <c r="L64" s="36">
        <f t="shared" si="22"/>
        <v>794878.35</v>
      </c>
      <c r="M64" s="36">
        <f t="shared" si="22"/>
        <v>413766.87</v>
      </c>
      <c r="N64" s="36">
        <f t="shared" si="22"/>
        <v>210767.73</v>
      </c>
      <c r="O64" s="29">
        <f>SUM(O65:O78)</f>
        <v>7738270.319999999</v>
      </c>
    </row>
    <row r="65" spans="1:16" ht="18.75" customHeight="1">
      <c r="A65" s="17" t="s">
        <v>70</v>
      </c>
      <c r="B65" s="36">
        <v>191448.11</v>
      </c>
      <c r="C65" s="36">
        <v>217635.4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409083.51</v>
      </c>
      <c r="P65"/>
    </row>
    <row r="66" spans="1:16" ht="18.75" customHeight="1">
      <c r="A66" s="17" t="s">
        <v>71</v>
      </c>
      <c r="B66" s="36">
        <v>801982.67</v>
      </c>
      <c r="C66" s="36">
        <v>540467.19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1342449.8599999999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651215.31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651215.31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82038.48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82038.48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668755.21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668755.21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808205.68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808205.68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692340.17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692340.17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180774.06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180774.06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783830.09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783830.09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700165</v>
      </c>
      <c r="L74" s="35">
        <v>0</v>
      </c>
      <c r="M74" s="35">
        <v>0</v>
      </c>
      <c r="N74" s="35">
        <v>0</v>
      </c>
      <c r="O74" s="29">
        <f t="shared" si="23"/>
        <v>700165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794878.35</v>
      </c>
      <c r="M75" s="35">
        <v>0</v>
      </c>
      <c r="N75" s="61">
        <v>0</v>
      </c>
      <c r="O75" s="26">
        <f t="shared" si="23"/>
        <v>794878.35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413766.87</v>
      </c>
      <c r="N76" s="35">
        <v>0</v>
      </c>
      <c r="O76" s="29">
        <f t="shared" si="23"/>
        <v>413766.87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210767.73</v>
      </c>
      <c r="O77" s="26">
        <f t="shared" si="23"/>
        <v>210767.73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2.338622239236769</v>
      </c>
      <c r="C82" s="44">
        <v>2.5011619723737857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2.0466458470361433</v>
      </c>
      <c r="C83" s="44">
        <v>2.0976093544614014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1.8681505653392971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2.7721352580487237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2.181393200754684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1.7297450908712644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2.0911147665802194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2.139054230215702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2.0544220806563764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2.411654635360328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2.3108743680320174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2.9022610267050815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2.5146872127225364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109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110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2018-04-19T18:41:22Z</dcterms:modified>
  <cp:category/>
  <cp:version/>
  <cp:contentType/>
  <cp:contentStatus/>
</cp:coreProperties>
</file>