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<sst xmlns="http://schemas.openxmlformats.org/spreadsheetml/2006/main" count="114" uniqueCount="112">
  <si>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</si>
  <si>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</si>
  <si>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</si>
  <si>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</si>
  <si>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</si>
  <si>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</si>
  <si>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</si>
  <si>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</si>
  <si>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</si>
  <si>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</si>
  <si>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</si>
  <si>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</si>
  <si>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</si>
  <si>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</si>
  <si>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</si>
  <si>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</si>
  <si>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</si>
  <si>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</si>
  <si>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</si>
  <si>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</si>
  <si>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</si>
  <si>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</si>
  <si>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</si>
  <si>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</si>
  <si>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</si>
  <si>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</si>
  <si>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</si>
  <si>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</si>
  <si>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</si>
  <si>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</si>
  <si>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</si>
  <si>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</si>
  <si>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</si>
  <si>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</si>
  <si>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</si>
  <si>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</si>
  <si>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</si>
  <si>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</si>
  <si>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</si>
  <si>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</si>
  <si>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</si>
  <si>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</si>
  <si>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</si>
  <si>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</si>
  <si>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</si>
  <si>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</si>
  <si>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</si>
  <si>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</si>
  <si>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</si>
  <si>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</si>
  <si>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</si>
  <si>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</si>
  <si>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</si>
  <si>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</si>
  <si>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</si>
  <si>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</si>
  <si>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</si>
  <si>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</si>
  <si>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</si>
  <si>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</si>
  <si>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</si>
  <si>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</si>
  <si>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</si>
  <si>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</si>
  <si>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</si>
  <si>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</si>
  <si>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</si>
  <si>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</si>
  <si>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</si>
  <si>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</si>
  <si>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</si>
  <si>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</si>
  <si>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</si>
  <si>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</si>
  <si>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</si>
  <si>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</si>
  <si>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</si>
  <si>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</si>
  <si>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</si>
  <si>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</si>
  <si>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</si>
  <si>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</si>
  <si>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</si>
  <si>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</si>
  <si>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</si>
  <si>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</si>
  <si>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</si>
  <si>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</si>
  <si>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</si>
  <si>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</si>
  <si>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</si>
  <si>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</si>
  <si>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</si>
  <si>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</si>
  <si>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</si>
  <si>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</si>
  <si>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</si>
  <si>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</si>
  <si>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</si>
  <si>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</si>
  <si>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</si>
  <si>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</si>
  <si>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</si>
  <si>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</si>
  <si>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</si>
  <si>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10/04/18 - VENCIMENTO 17/04/18</t>
  </si>
  <si>
    <t>5.3. Revisão de Remuneração pelo Transporte Coletivo(1)</t>
  </si>
  <si>
    <t>5.4. Revisão de Remuneração pelo Serviço Atende(2)</t>
  </si>
  <si>
    <t>8. Tarifa de Remuneração por Passageiro(3)</t>
  </si>
  <si>
    <t>(1) Revisão de remuneração das linhas noturnas, janeiro/2018.</t>
  </si>
  <si>
    <t>(2) Revisão de remuneração do serviço atende, fevereiro a junho/2017.</t>
  </si>
  <si>
    <t>(3)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</si>
</sst>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736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736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736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104</v>
      </c>
      <c r="I5" s="4" t="s">
        <v>97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93</v>
      </c>
      <c r="F6" s="3" t="s">
        <v>94</v>
      </c>
      <c r="G6" s="3" t="s">
        <v>95</v>
      </c>
      <c r="H6" s="66" t="s">
        <v>29</v>
      </c>
      <c r="I6" s="66" t="s">
        <v>96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536374</v>
      </c>
      <c r="C7" s="10">
        <f>C8+C20+C24</f>
        <v>400834</v>
      </c>
      <c r="D7" s="10">
        <f>D8+D20+D24</f>
        <v>407470</v>
      </c>
      <c r="E7" s="10">
        <f>E8+E20+E24</f>
        <v>61714</v>
      </c>
      <c r="F7" s="10">
        <f aca="true" t="shared" si="0" ref="F7:N7">F8+F20+F24</f>
        <v>352726</v>
      </c>
      <c r="G7" s="10">
        <f t="shared" si="0"/>
        <v>537687</v>
      </c>
      <c r="H7" s="10">
        <f>H8+H20+H24</f>
        <v>383676</v>
      </c>
      <c r="I7" s="10">
        <f>I8+I20+I24</f>
        <v>108927</v>
      </c>
      <c r="J7" s="10">
        <f>J8+J20+J24</f>
        <v>438952</v>
      </c>
      <c r="K7" s="10">
        <f>K8+K20+K24</f>
        <v>327094</v>
      </c>
      <c r="L7" s="10">
        <f>L8+L20+L24</f>
        <v>388880</v>
      </c>
      <c r="M7" s="10">
        <f t="shared" si="0"/>
        <v>160465</v>
      </c>
      <c r="N7" s="10">
        <f t="shared" si="0"/>
        <v>94067</v>
      </c>
      <c r="O7" s="10">
        <f>+O8+O20+O24</f>
        <v>4198866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225828</v>
      </c>
      <c r="C8" s="12">
        <f>+C9+C12+C16</f>
        <v>180798</v>
      </c>
      <c r="D8" s="12">
        <f>+D9+D12+D16</f>
        <v>199978</v>
      </c>
      <c r="E8" s="12">
        <f>+E9+E12+E16</f>
        <v>27131</v>
      </c>
      <c r="F8" s="12">
        <f aca="true" t="shared" si="1" ref="F8:N8">+F9+F12+F16</f>
        <v>159992</v>
      </c>
      <c r="G8" s="12">
        <f t="shared" si="1"/>
        <v>250745</v>
      </c>
      <c r="H8" s="12">
        <f>+H9+H12+H16</f>
        <v>172724</v>
      </c>
      <c r="I8" s="12">
        <f>+I9+I12+I16</f>
        <v>51298</v>
      </c>
      <c r="J8" s="12">
        <f>+J9+J12+J16</f>
        <v>205931</v>
      </c>
      <c r="K8" s="12">
        <f>+K9+K12+K16</f>
        <v>151998</v>
      </c>
      <c r="L8" s="12">
        <f>+L9+L12+L16</f>
        <v>168869</v>
      </c>
      <c r="M8" s="12">
        <f t="shared" si="1"/>
        <v>80535</v>
      </c>
      <c r="N8" s="12">
        <f t="shared" si="1"/>
        <v>48511</v>
      </c>
      <c r="O8" s="12">
        <f>SUM(B8:N8)</f>
        <v>1924338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20922</v>
      </c>
      <c r="C9" s="14">
        <v>20948</v>
      </c>
      <c r="D9" s="14">
        <v>14457</v>
      </c>
      <c r="E9" s="14">
        <v>2254</v>
      </c>
      <c r="F9" s="14">
        <v>12707</v>
      </c>
      <c r="G9" s="14">
        <v>21776</v>
      </c>
      <c r="H9" s="14">
        <v>20626</v>
      </c>
      <c r="I9" s="14">
        <v>5937</v>
      </c>
      <c r="J9" s="14">
        <v>12889</v>
      </c>
      <c r="K9" s="14">
        <v>16954</v>
      </c>
      <c r="L9" s="14">
        <v>13298</v>
      </c>
      <c r="M9" s="14">
        <v>8871</v>
      </c>
      <c r="N9" s="14">
        <v>5646</v>
      </c>
      <c r="O9" s="12">
        <f aca="true" t="shared" si="2" ref="O9:O19">SUM(B9:N9)</f>
        <v>177285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20922</v>
      </c>
      <c r="C10" s="14">
        <f>+C9-C11</f>
        <v>20948</v>
      </c>
      <c r="D10" s="14">
        <f>+D9-D11</f>
        <v>14457</v>
      </c>
      <c r="E10" s="14">
        <f>+E9-E11</f>
        <v>2254</v>
      </c>
      <c r="F10" s="14">
        <f aca="true" t="shared" si="3" ref="F10:N10">+F9-F11</f>
        <v>12707</v>
      </c>
      <c r="G10" s="14">
        <f t="shared" si="3"/>
        <v>21776</v>
      </c>
      <c r="H10" s="14">
        <f>+H9-H11</f>
        <v>20626</v>
      </c>
      <c r="I10" s="14">
        <f>+I9-I11</f>
        <v>5937</v>
      </c>
      <c r="J10" s="14">
        <f>+J9-J11</f>
        <v>12889</v>
      </c>
      <c r="K10" s="14">
        <f>+K9-K11</f>
        <v>16954</v>
      </c>
      <c r="L10" s="14">
        <f>+L9-L11</f>
        <v>13298</v>
      </c>
      <c r="M10" s="14">
        <f t="shared" si="3"/>
        <v>8871</v>
      </c>
      <c r="N10" s="14">
        <f t="shared" si="3"/>
        <v>5646</v>
      </c>
      <c r="O10" s="12">
        <f t="shared" si="2"/>
        <v>177285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194266</v>
      </c>
      <c r="C12" s="14">
        <f>C13+C14+C15</f>
        <v>151658</v>
      </c>
      <c r="D12" s="14">
        <f>D13+D14+D15</f>
        <v>177215</v>
      </c>
      <c r="E12" s="14">
        <f>E13+E14+E15</f>
        <v>23723</v>
      </c>
      <c r="F12" s="14">
        <f aca="true" t="shared" si="4" ref="F12:N12">F13+F14+F15</f>
        <v>139671</v>
      </c>
      <c r="G12" s="14">
        <f t="shared" si="4"/>
        <v>216135</v>
      </c>
      <c r="H12" s="14">
        <f>H13+H14+H15</f>
        <v>144524</v>
      </c>
      <c r="I12" s="14">
        <f>I13+I14+I15</f>
        <v>43056</v>
      </c>
      <c r="J12" s="14">
        <f>J13+J14+J15</f>
        <v>182051</v>
      </c>
      <c r="K12" s="14">
        <f>K13+K14+K15</f>
        <v>127965</v>
      </c>
      <c r="L12" s="14">
        <f>L13+L14+L15</f>
        <v>146335</v>
      </c>
      <c r="M12" s="14">
        <f t="shared" si="4"/>
        <v>68061</v>
      </c>
      <c r="N12" s="14">
        <f t="shared" si="4"/>
        <v>41070</v>
      </c>
      <c r="O12" s="12">
        <f t="shared" si="2"/>
        <v>1655730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92900</v>
      </c>
      <c r="C13" s="14">
        <v>72430</v>
      </c>
      <c r="D13" s="14">
        <v>82856</v>
      </c>
      <c r="E13" s="14">
        <v>11443</v>
      </c>
      <c r="F13" s="14">
        <v>64144</v>
      </c>
      <c r="G13" s="14">
        <v>101323</v>
      </c>
      <c r="H13" s="14">
        <v>71165</v>
      </c>
      <c r="I13" s="14">
        <v>21337</v>
      </c>
      <c r="J13" s="14">
        <v>88626</v>
      </c>
      <c r="K13" s="14">
        <v>60414</v>
      </c>
      <c r="L13" s="14">
        <v>68982</v>
      </c>
      <c r="M13" s="14">
        <v>31578</v>
      </c>
      <c r="N13" s="14">
        <v>18655</v>
      </c>
      <c r="O13" s="12">
        <f t="shared" si="2"/>
        <v>785853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94895</v>
      </c>
      <c r="C14" s="14">
        <v>71172</v>
      </c>
      <c r="D14" s="14">
        <v>89966</v>
      </c>
      <c r="E14" s="14">
        <v>11220</v>
      </c>
      <c r="F14" s="14">
        <v>69383</v>
      </c>
      <c r="G14" s="14">
        <v>103390</v>
      </c>
      <c r="H14" s="14">
        <v>66839</v>
      </c>
      <c r="I14" s="14">
        <v>19799</v>
      </c>
      <c r="J14" s="14">
        <v>88749</v>
      </c>
      <c r="K14" s="14">
        <v>62824</v>
      </c>
      <c r="L14" s="14">
        <v>73176</v>
      </c>
      <c r="M14" s="14">
        <v>33889</v>
      </c>
      <c r="N14" s="14">
        <v>21230</v>
      </c>
      <c r="O14" s="12">
        <f t="shared" si="2"/>
        <v>806532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6471</v>
      </c>
      <c r="C15" s="14">
        <v>8056</v>
      </c>
      <c r="D15" s="14">
        <v>4393</v>
      </c>
      <c r="E15" s="14">
        <v>1060</v>
      </c>
      <c r="F15" s="14">
        <v>6144</v>
      </c>
      <c r="G15" s="14">
        <v>11422</v>
      </c>
      <c r="H15" s="14">
        <v>6520</v>
      </c>
      <c r="I15" s="14">
        <v>1920</v>
      </c>
      <c r="J15" s="14">
        <v>4676</v>
      </c>
      <c r="K15" s="14">
        <v>4727</v>
      </c>
      <c r="L15" s="14">
        <v>4177</v>
      </c>
      <c r="M15" s="14">
        <v>2594</v>
      </c>
      <c r="N15" s="14">
        <v>1185</v>
      </c>
      <c r="O15" s="12">
        <f t="shared" si="2"/>
        <v>63345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10640</v>
      </c>
      <c r="C16" s="14">
        <f>C17+C18+C19</f>
        <v>8192</v>
      </c>
      <c r="D16" s="14">
        <f>D17+D18+D19</f>
        <v>8306</v>
      </c>
      <c r="E16" s="14">
        <f>E17+E18+E19</f>
        <v>1154</v>
      </c>
      <c r="F16" s="14">
        <f aca="true" t="shared" si="5" ref="F16:N16">F17+F18+F19</f>
        <v>7614</v>
      </c>
      <c r="G16" s="14">
        <f t="shared" si="5"/>
        <v>12834</v>
      </c>
      <c r="H16" s="14">
        <f>H17+H18+H19</f>
        <v>7574</v>
      </c>
      <c r="I16" s="14">
        <f>I17+I18+I19</f>
        <v>2305</v>
      </c>
      <c r="J16" s="14">
        <f>J17+J18+J19</f>
        <v>10991</v>
      </c>
      <c r="K16" s="14">
        <f>K17+K18+K19</f>
        <v>7079</v>
      </c>
      <c r="L16" s="14">
        <f>L17+L18+L19</f>
        <v>9236</v>
      </c>
      <c r="M16" s="14">
        <f t="shared" si="5"/>
        <v>3603</v>
      </c>
      <c r="N16" s="14">
        <f t="shared" si="5"/>
        <v>1795</v>
      </c>
      <c r="O16" s="12">
        <f t="shared" si="2"/>
        <v>91323</v>
      </c>
    </row>
    <row r="17" spans="1:26" ht="18.75" customHeight="1">
      <c r="A17" s="15" t="s">
        <v>16</v>
      </c>
      <c r="B17" s="14">
        <v>10513</v>
      </c>
      <c r="C17" s="14">
        <v>8119</v>
      </c>
      <c r="D17" s="14">
        <v>8240</v>
      </c>
      <c r="E17" s="14">
        <v>1142</v>
      </c>
      <c r="F17" s="14">
        <v>7553</v>
      </c>
      <c r="G17" s="14">
        <v>12730</v>
      </c>
      <c r="H17" s="14">
        <v>7522</v>
      </c>
      <c r="I17" s="14">
        <v>2280</v>
      </c>
      <c r="J17" s="14">
        <v>10894</v>
      </c>
      <c r="K17" s="14">
        <v>6985</v>
      </c>
      <c r="L17" s="14">
        <v>9115</v>
      </c>
      <c r="M17" s="14">
        <v>3578</v>
      </c>
      <c r="N17" s="14">
        <v>1761</v>
      </c>
      <c r="O17" s="12">
        <f t="shared" si="2"/>
        <v>90432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108</v>
      </c>
      <c r="C18" s="14">
        <v>65</v>
      </c>
      <c r="D18" s="14">
        <v>60</v>
      </c>
      <c r="E18" s="14">
        <v>9</v>
      </c>
      <c r="F18" s="14">
        <v>60</v>
      </c>
      <c r="G18" s="14">
        <v>100</v>
      </c>
      <c r="H18" s="14">
        <v>51</v>
      </c>
      <c r="I18" s="14">
        <v>21</v>
      </c>
      <c r="J18" s="14">
        <v>83</v>
      </c>
      <c r="K18" s="14">
        <v>89</v>
      </c>
      <c r="L18" s="14">
        <v>115</v>
      </c>
      <c r="M18" s="14">
        <v>24</v>
      </c>
      <c r="N18" s="14">
        <v>32</v>
      </c>
      <c r="O18" s="12">
        <f t="shared" si="2"/>
        <v>817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19</v>
      </c>
      <c r="C19" s="14">
        <v>8</v>
      </c>
      <c r="D19" s="14">
        <v>6</v>
      </c>
      <c r="E19" s="14">
        <v>3</v>
      </c>
      <c r="F19" s="14">
        <v>1</v>
      </c>
      <c r="G19" s="14">
        <v>4</v>
      </c>
      <c r="H19" s="14">
        <v>1</v>
      </c>
      <c r="I19" s="14">
        <v>4</v>
      </c>
      <c r="J19" s="14">
        <v>14</v>
      </c>
      <c r="K19" s="14">
        <v>5</v>
      </c>
      <c r="L19" s="14">
        <v>6</v>
      </c>
      <c r="M19" s="14">
        <v>1</v>
      </c>
      <c r="N19" s="14">
        <v>2</v>
      </c>
      <c r="O19" s="12">
        <f t="shared" si="2"/>
        <v>74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145021</v>
      </c>
      <c r="C20" s="18">
        <f>C21+C22+C23</f>
        <v>91837</v>
      </c>
      <c r="D20" s="18">
        <f>D21+D22+D23</f>
        <v>85730</v>
      </c>
      <c r="E20" s="18">
        <f>E21+E22+E23</f>
        <v>12986</v>
      </c>
      <c r="F20" s="18">
        <f aca="true" t="shared" si="6" ref="F20:N20">F21+F22+F23</f>
        <v>76681</v>
      </c>
      <c r="G20" s="18">
        <f t="shared" si="6"/>
        <v>115886</v>
      </c>
      <c r="H20" s="18">
        <f>H21+H22+H23</f>
        <v>94916</v>
      </c>
      <c r="I20" s="18">
        <f>I21+I22+I23</f>
        <v>26608</v>
      </c>
      <c r="J20" s="18">
        <f>J21+J22+J23</f>
        <v>113710</v>
      </c>
      <c r="K20" s="18">
        <f>K21+K22+K23</f>
        <v>79039</v>
      </c>
      <c r="L20" s="18">
        <f>L21+L22+L23</f>
        <v>115593</v>
      </c>
      <c r="M20" s="18">
        <f t="shared" si="6"/>
        <v>44922</v>
      </c>
      <c r="N20" s="18">
        <f t="shared" si="6"/>
        <v>25305</v>
      </c>
      <c r="O20" s="12">
        <f aca="true" t="shared" si="7" ref="O20:O26">SUM(B20:N20)</f>
        <v>1028234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75242</v>
      </c>
      <c r="C21" s="14">
        <v>50057</v>
      </c>
      <c r="D21" s="14">
        <v>44217</v>
      </c>
      <c r="E21" s="14">
        <v>7125</v>
      </c>
      <c r="F21" s="14">
        <v>39492</v>
      </c>
      <c r="G21" s="14">
        <v>61225</v>
      </c>
      <c r="H21" s="14">
        <v>52923</v>
      </c>
      <c r="I21" s="14">
        <v>15118</v>
      </c>
      <c r="J21" s="14">
        <v>61019</v>
      </c>
      <c r="K21" s="14">
        <v>41924</v>
      </c>
      <c r="L21" s="14">
        <v>59398</v>
      </c>
      <c r="M21" s="14">
        <v>23236</v>
      </c>
      <c r="N21" s="14">
        <v>12896</v>
      </c>
      <c r="O21" s="12">
        <f t="shared" si="7"/>
        <v>543872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66674</v>
      </c>
      <c r="C22" s="14">
        <v>38935</v>
      </c>
      <c r="D22" s="14">
        <v>39951</v>
      </c>
      <c r="E22" s="14">
        <v>5479</v>
      </c>
      <c r="F22" s="14">
        <v>34934</v>
      </c>
      <c r="G22" s="14">
        <v>50820</v>
      </c>
      <c r="H22" s="14">
        <v>39793</v>
      </c>
      <c r="I22" s="14">
        <v>10842</v>
      </c>
      <c r="J22" s="14">
        <v>50327</v>
      </c>
      <c r="K22" s="14">
        <v>35233</v>
      </c>
      <c r="L22" s="14">
        <v>53958</v>
      </c>
      <c r="M22" s="14">
        <v>20530</v>
      </c>
      <c r="N22" s="14">
        <v>11882</v>
      </c>
      <c r="O22" s="12">
        <f t="shared" si="7"/>
        <v>459358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3105</v>
      </c>
      <c r="C23" s="14">
        <v>2845</v>
      </c>
      <c r="D23" s="14">
        <v>1562</v>
      </c>
      <c r="E23" s="14">
        <v>382</v>
      </c>
      <c r="F23" s="14">
        <v>2255</v>
      </c>
      <c r="G23" s="14">
        <v>3841</v>
      </c>
      <c r="H23" s="14">
        <v>2200</v>
      </c>
      <c r="I23" s="14">
        <v>648</v>
      </c>
      <c r="J23" s="14">
        <v>2364</v>
      </c>
      <c r="K23" s="14">
        <v>1882</v>
      </c>
      <c r="L23" s="14">
        <v>2237</v>
      </c>
      <c r="M23" s="14">
        <v>1156</v>
      </c>
      <c r="N23" s="14">
        <v>527</v>
      </c>
      <c r="O23" s="12">
        <f t="shared" si="7"/>
        <v>25004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165525</v>
      </c>
      <c r="C24" s="14">
        <f>C25+C26</f>
        <v>128199</v>
      </c>
      <c r="D24" s="14">
        <f>D25+D26</f>
        <v>121762</v>
      </c>
      <c r="E24" s="14">
        <f>E25+E26</f>
        <v>21597</v>
      </c>
      <c r="F24" s="14">
        <f aca="true" t="shared" si="8" ref="F24:N24">F25+F26</f>
        <v>116053</v>
      </c>
      <c r="G24" s="14">
        <f t="shared" si="8"/>
        <v>171056</v>
      </c>
      <c r="H24" s="14">
        <f>H25+H26</f>
        <v>116036</v>
      </c>
      <c r="I24" s="14">
        <f>I25+I26</f>
        <v>31021</v>
      </c>
      <c r="J24" s="14">
        <f>J25+J26</f>
        <v>119311</v>
      </c>
      <c r="K24" s="14">
        <f>K25+K26</f>
        <v>96057</v>
      </c>
      <c r="L24" s="14">
        <f>L25+L26</f>
        <v>104418</v>
      </c>
      <c r="M24" s="14">
        <f t="shared" si="8"/>
        <v>35008</v>
      </c>
      <c r="N24" s="14">
        <f t="shared" si="8"/>
        <v>20251</v>
      </c>
      <c r="O24" s="12">
        <f t="shared" si="7"/>
        <v>1246294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77961</v>
      </c>
      <c r="C25" s="14">
        <v>67298</v>
      </c>
      <c r="D25" s="14">
        <v>63725</v>
      </c>
      <c r="E25" s="14">
        <v>12689</v>
      </c>
      <c r="F25" s="14">
        <v>61260</v>
      </c>
      <c r="G25" s="14">
        <v>95555</v>
      </c>
      <c r="H25" s="14">
        <v>66602</v>
      </c>
      <c r="I25" s="14">
        <v>19164</v>
      </c>
      <c r="J25" s="14">
        <v>59427</v>
      </c>
      <c r="K25" s="14">
        <v>52334</v>
      </c>
      <c r="L25" s="14">
        <v>51379</v>
      </c>
      <c r="M25" s="14">
        <v>17670</v>
      </c>
      <c r="N25" s="14">
        <v>8834</v>
      </c>
      <c r="O25" s="12">
        <f t="shared" si="7"/>
        <v>653898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87564</v>
      </c>
      <c r="C26" s="14">
        <v>60901</v>
      </c>
      <c r="D26" s="14">
        <v>58037</v>
      </c>
      <c r="E26" s="14">
        <v>8908</v>
      </c>
      <c r="F26" s="14">
        <v>54793</v>
      </c>
      <c r="G26" s="14">
        <v>75501</v>
      </c>
      <c r="H26" s="14">
        <v>49434</v>
      </c>
      <c r="I26" s="14">
        <v>11857</v>
      </c>
      <c r="J26" s="14">
        <v>59884</v>
      </c>
      <c r="K26" s="14">
        <v>43723</v>
      </c>
      <c r="L26" s="14">
        <v>53039</v>
      </c>
      <c r="M26" s="14">
        <v>17338</v>
      </c>
      <c r="N26" s="14">
        <v>11417</v>
      </c>
      <c r="O26" s="12">
        <f t="shared" si="7"/>
        <v>592396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1129530.1800020402</v>
      </c>
      <c r="C36" s="60">
        <f aca="true" t="shared" si="11" ref="C36:N36">C37+C38+C39+C40</f>
        <v>886058.418437</v>
      </c>
      <c r="D36" s="60">
        <f t="shared" si="11"/>
        <v>771322.0058735</v>
      </c>
      <c r="E36" s="60">
        <f t="shared" si="11"/>
        <v>171070.6265376</v>
      </c>
      <c r="F36" s="60">
        <f t="shared" si="11"/>
        <v>772157.1795283</v>
      </c>
      <c r="G36" s="60">
        <f t="shared" si="11"/>
        <v>934156.3576000001</v>
      </c>
      <c r="H36" s="60">
        <f t="shared" si="11"/>
        <v>805752.7675999999</v>
      </c>
      <c r="I36" s="60">
        <f>I37+I38+I39+I40</f>
        <v>232963.4746854</v>
      </c>
      <c r="J36" s="60">
        <f>J37+J38+J39+J40</f>
        <v>908569.5712335999</v>
      </c>
      <c r="K36" s="60">
        <f>K37+K38+K39+K40</f>
        <v>792297.8893242</v>
      </c>
      <c r="L36" s="60">
        <f>L37+L38+L39+L40</f>
        <v>905455.0526688</v>
      </c>
      <c r="M36" s="60">
        <f t="shared" si="11"/>
        <v>468016.00991494994</v>
      </c>
      <c r="N36" s="60">
        <f t="shared" si="11"/>
        <v>236542.99220352</v>
      </c>
      <c r="O36" s="60">
        <f>O37+O38+O39+O40</f>
        <v>9013892.52560891</v>
      </c>
    </row>
    <row r="37" spans="1:15" ht="18.75" customHeight="1">
      <c r="A37" s="57" t="s">
        <v>50</v>
      </c>
      <c r="B37" s="54">
        <f aca="true" t="shared" si="12" ref="B37:N37">B29*B7</f>
        <v>1124937.1902</v>
      </c>
      <c r="C37" s="54">
        <f t="shared" si="12"/>
        <v>881995.1336000001</v>
      </c>
      <c r="D37" s="54">
        <f t="shared" si="12"/>
        <v>761235.454</v>
      </c>
      <c r="E37" s="54">
        <f t="shared" si="12"/>
        <v>170812.0092</v>
      </c>
      <c r="F37" s="54">
        <f t="shared" si="12"/>
        <v>769401.2237999999</v>
      </c>
      <c r="G37" s="54">
        <f t="shared" si="12"/>
        <v>930144.7413</v>
      </c>
      <c r="H37" s="54">
        <f t="shared" si="12"/>
        <v>802151.4132</v>
      </c>
      <c r="I37" s="54">
        <f>I29*I7</f>
        <v>232918.6041</v>
      </c>
      <c r="J37" s="54">
        <f>J29*J7</f>
        <v>901607.4079999999</v>
      </c>
      <c r="K37" s="54">
        <f>K29*K7</f>
        <v>788754.4716</v>
      </c>
      <c r="L37" s="54">
        <f>L29*L7</f>
        <v>898390.576</v>
      </c>
      <c r="M37" s="54">
        <f t="shared" si="12"/>
        <v>465589.1975</v>
      </c>
      <c r="N37" s="54">
        <f t="shared" si="12"/>
        <v>236512.6581</v>
      </c>
      <c r="O37" s="56">
        <f>SUM(B37:N37)</f>
        <v>8964450.0806</v>
      </c>
    </row>
    <row r="38" spans="1:15" ht="18.75" customHeight="1">
      <c r="A38" s="57" t="s">
        <v>51</v>
      </c>
      <c r="B38" s="54">
        <f aca="true" t="shared" si="13" ref="B38:N38">B30*B7</f>
        <v>-3322.59019796</v>
      </c>
      <c r="C38" s="54">
        <f t="shared" si="13"/>
        <v>-2352.695163</v>
      </c>
      <c r="D38" s="54">
        <f t="shared" si="13"/>
        <v>-2261.4381264999997</v>
      </c>
      <c r="E38" s="54">
        <f t="shared" si="13"/>
        <v>-387.6626624</v>
      </c>
      <c r="F38" s="54">
        <f t="shared" si="13"/>
        <v>-2242.6142717000002</v>
      </c>
      <c r="G38" s="54">
        <f t="shared" si="13"/>
        <v>-2742.2037</v>
      </c>
      <c r="H38" s="54">
        <f t="shared" si="13"/>
        <v>-2148.5856</v>
      </c>
      <c r="I38" s="54">
        <f>I30*I7</f>
        <v>-609.9694146</v>
      </c>
      <c r="J38" s="54">
        <f>J30*J7</f>
        <v>-2496.8467664</v>
      </c>
      <c r="K38" s="54">
        <f>K30*K7</f>
        <v>-2082.1822758</v>
      </c>
      <c r="L38" s="54">
        <f>L30*L7</f>
        <v>-2430.5933311999997</v>
      </c>
      <c r="M38" s="54">
        <f t="shared" si="13"/>
        <v>-1182.3975850499999</v>
      </c>
      <c r="N38" s="54">
        <f t="shared" si="13"/>
        <v>-688.70589648</v>
      </c>
      <c r="O38" s="25">
        <f>SUM(B38:N38)</f>
        <v>-24948.48499109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</v>
      </c>
      <c r="C40" s="54">
        <v>4023.46</v>
      </c>
      <c r="D40" s="54">
        <v>10186.59</v>
      </c>
      <c r="E40" s="54">
        <v>0</v>
      </c>
      <c r="F40" s="54">
        <v>2837.17</v>
      </c>
      <c r="G40" s="54">
        <v>4091.66</v>
      </c>
      <c r="H40" s="54">
        <v>3507.22</v>
      </c>
      <c r="I40" s="54">
        <v>0</v>
      </c>
      <c r="J40" s="54">
        <v>6912.41</v>
      </c>
      <c r="K40" s="54">
        <v>3507</v>
      </c>
      <c r="L40" s="54">
        <v>6892.83</v>
      </c>
      <c r="M40" s="54">
        <v>2338.05</v>
      </c>
      <c r="N40" s="54">
        <v>0</v>
      </c>
      <c r="O40" s="56">
        <f>SUM(B40:N40)</f>
        <v>48954.89000000001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-83688</v>
      </c>
      <c r="C42" s="25">
        <f aca="true" t="shared" si="15" ref="C42:N42">+C43+C46+C58+C59</f>
        <v>-83594.11</v>
      </c>
      <c r="D42" s="25">
        <f t="shared" si="15"/>
        <v>-27387.06</v>
      </c>
      <c r="E42" s="25">
        <f t="shared" si="15"/>
        <v>-9016</v>
      </c>
      <c r="F42" s="25">
        <f t="shared" si="15"/>
        <v>-51328</v>
      </c>
      <c r="G42" s="25">
        <f t="shared" si="15"/>
        <v>-87604</v>
      </c>
      <c r="H42" s="25">
        <f t="shared" si="15"/>
        <v>-79376.06</v>
      </c>
      <c r="I42" s="25">
        <f>+I43+I46+I58+I59</f>
        <v>-25748</v>
      </c>
      <c r="J42" s="25">
        <f>+J43+J46+J58+J59</f>
        <v>-51556</v>
      </c>
      <c r="K42" s="25">
        <f>+K43+K46+K58+K59</f>
        <v>-67816</v>
      </c>
      <c r="L42" s="25">
        <f>+L43+L46+L58+L59</f>
        <v>-53192</v>
      </c>
      <c r="M42" s="25">
        <f t="shared" si="15"/>
        <v>-35484</v>
      </c>
      <c r="N42" s="25">
        <f t="shared" si="15"/>
        <v>-22584</v>
      </c>
      <c r="O42" s="25">
        <f>+O43+O46+O58+O59</f>
        <v>-678373.2300000001</v>
      </c>
    </row>
    <row r="43" spans="1:15" ht="18.75" customHeight="1">
      <c r="A43" s="17" t="s">
        <v>55</v>
      </c>
      <c r="B43" s="26">
        <f>B44+B45</f>
        <v>-83688</v>
      </c>
      <c r="C43" s="26">
        <f>C44+C45</f>
        <v>-83792</v>
      </c>
      <c r="D43" s="26">
        <f>D44+D45</f>
        <v>-57828</v>
      </c>
      <c r="E43" s="26">
        <f>E44+E45</f>
        <v>-9016</v>
      </c>
      <c r="F43" s="26">
        <f aca="true" t="shared" si="16" ref="F43:N43">F44+F45</f>
        <v>-50828</v>
      </c>
      <c r="G43" s="26">
        <f t="shared" si="16"/>
        <v>-87104</v>
      </c>
      <c r="H43" s="26">
        <f t="shared" si="16"/>
        <v>-82504</v>
      </c>
      <c r="I43" s="26">
        <f>I44+I45</f>
        <v>-23748</v>
      </c>
      <c r="J43" s="26">
        <f>J44+J45</f>
        <v>-51556</v>
      </c>
      <c r="K43" s="26">
        <f>K44+K45</f>
        <v>-67816</v>
      </c>
      <c r="L43" s="26">
        <f>L44+L45</f>
        <v>-53192</v>
      </c>
      <c r="M43" s="26">
        <f t="shared" si="16"/>
        <v>-35484</v>
      </c>
      <c r="N43" s="26">
        <f t="shared" si="16"/>
        <v>-22584</v>
      </c>
      <c r="O43" s="25">
        <f aca="true" t="shared" si="17" ref="O43:O59">SUM(B43:N43)</f>
        <v>-709140</v>
      </c>
    </row>
    <row r="44" spans="1:26" ht="18.75" customHeight="1">
      <c r="A44" s="13" t="s">
        <v>56</v>
      </c>
      <c r="B44" s="20">
        <f>ROUND(-B9*$D$3,2)</f>
        <v>-83688</v>
      </c>
      <c r="C44" s="20">
        <f>ROUND(-C9*$D$3,2)</f>
        <v>-83792</v>
      </c>
      <c r="D44" s="20">
        <f>ROUND(-D9*$D$3,2)</f>
        <v>-57828</v>
      </c>
      <c r="E44" s="20">
        <f>ROUND(-E9*$D$3,2)</f>
        <v>-9016</v>
      </c>
      <c r="F44" s="20">
        <f aca="true" t="shared" si="18" ref="F44:N44">ROUND(-F9*$D$3,2)</f>
        <v>-50828</v>
      </c>
      <c r="G44" s="20">
        <f t="shared" si="18"/>
        <v>-87104</v>
      </c>
      <c r="H44" s="20">
        <f t="shared" si="18"/>
        <v>-82504</v>
      </c>
      <c r="I44" s="20">
        <f>ROUND(-I9*$D$3,2)</f>
        <v>-23748</v>
      </c>
      <c r="J44" s="20">
        <f>ROUND(-J9*$D$3,2)</f>
        <v>-51556</v>
      </c>
      <c r="K44" s="20">
        <f>ROUND(-K9*$D$3,2)</f>
        <v>-67816</v>
      </c>
      <c r="L44" s="20">
        <f>ROUND(-L9*$D$3,2)</f>
        <v>-53192</v>
      </c>
      <c r="M44" s="20">
        <f t="shared" si="18"/>
        <v>-35484</v>
      </c>
      <c r="N44" s="20">
        <f t="shared" si="18"/>
        <v>-22584</v>
      </c>
      <c r="O44" s="46">
        <f t="shared" si="17"/>
        <v>-709140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-2000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-3500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0</v>
      </c>
      <c r="I49" s="24">
        <v>-2000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99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100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101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102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106</v>
      </c>
      <c r="B58" s="27">
        <v>0</v>
      </c>
      <c r="C58" s="27">
        <v>197.89</v>
      </c>
      <c r="D58" s="27">
        <v>0</v>
      </c>
      <c r="E58" s="27">
        <v>0</v>
      </c>
      <c r="F58" s="27">
        <v>0</v>
      </c>
      <c r="G58" s="27">
        <v>0</v>
      </c>
      <c r="H58" s="27">
        <v>3127.94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3325.83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107</v>
      </c>
      <c r="B59" s="27">
        <v>0</v>
      </c>
      <c r="C59" s="27">
        <v>0</v>
      </c>
      <c r="D59" s="27">
        <v>30940.94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30940.94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66</v>
      </c>
      <c r="B61" s="29">
        <f aca="true" t="shared" si="21" ref="B61:N61">+B36+B42</f>
        <v>1045842.1800020402</v>
      </c>
      <c r="C61" s="29">
        <f t="shared" si="21"/>
        <v>802464.308437</v>
      </c>
      <c r="D61" s="29">
        <f t="shared" si="21"/>
        <v>743934.9458735</v>
      </c>
      <c r="E61" s="29">
        <f t="shared" si="21"/>
        <v>162054.6265376</v>
      </c>
      <c r="F61" s="29">
        <f t="shared" si="21"/>
        <v>720829.1795283</v>
      </c>
      <c r="G61" s="29">
        <f t="shared" si="21"/>
        <v>846552.3576000001</v>
      </c>
      <c r="H61" s="29">
        <f t="shared" si="21"/>
        <v>726376.7075999998</v>
      </c>
      <c r="I61" s="29">
        <f t="shared" si="21"/>
        <v>207215.4746854</v>
      </c>
      <c r="J61" s="29">
        <f>+J36+J42</f>
        <v>857013.5712335999</v>
      </c>
      <c r="K61" s="29">
        <f>+K36+K42</f>
        <v>724481.8893242</v>
      </c>
      <c r="L61" s="29">
        <f>+L36+L42</f>
        <v>852263.0526688</v>
      </c>
      <c r="M61" s="29">
        <f t="shared" si="21"/>
        <v>432532.00991494994</v>
      </c>
      <c r="N61" s="29">
        <f t="shared" si="21"/>
        <v>213958.99220352</v>
      </c>
      <c r="O61" s="29">
        <f>SUM(B61:N61)</f>
        <v>8335519.295608909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67</v>
      </c>
      <c r="B64" s="36">
        <f>SUM(B65:B78)</f>
        <v>1045842.1799999999</v>
      </c>
      <c r="C64" s="36">
        <f aca="true" t="shared" si="22" ref="C64:N64">SUM(C65:C78)</f>
        <v>802464.31</v>
      </c>
      <c r="D64" s="36">
        <f t="shared" si="22"/>
        <v>743934.94</v>
      </c>
      <c r="E64" s="36">
        <f t="shared" si="22"/>
        <v>162054.63</v>
      </c>
      <c r="F64" s="36">
        <f t="shared" si="22"/>
        <v>720829.18</v>
      </c>
      <c r="G64" s="36">
        <f t="shared" si="22"/>
        <v>846552.36</v>
      </c>
      <c r="H64" s="36">
        <f t="shared" si="22"/>
        <v>726376.71</v>
      </c>
      <c r="I64" s="36">
        <f t="shared" si="22"/>
        <v>207215.47</v>
      </c>
      <c r="J64" s="36">
        <f t="shared" si="22"/>
        <v>857013.56</v>
      </c>
      <c r="K64" s="36">
        <f t="shared" si="22"/>
        <v>724481.89</v>
      </c>
      <c r="L64" s="36">
        <f t="shared" si="22"/>
        <v>852263.06</v>
      </c>
      <c r="M64" s="36">
        <f t="shared" si="22"/>
        <v>432532.01</v>
      </c>
      <c r="N64" s="36">
        <f t="shared" si="22"/>
        <v>213958.99</v>
      </c>
      <c r="O64" s="29">
        <f>SUM(O65:O78)</f>
        <v>8335519.289999999</v>
      </c>
    </row>
    <row r="65" spans="1:16" ht="18.75" customHeight="1">
      <c r="A65" s="17" t="s">
        <v>68</v>
      </c>
      <c r="B65" s="36">
        <v>207745.34</v>
      </c>
      <c r="C65" s="36">
        <v>232373.69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440119.03</v>
      </c>
      <c r="P65"/>
    </row>
    <row r="66" spans="1:16" ht="18.75" customHeight="1">
      <c r="A66" s="17" t="s">
        <v>69</v>
      </c>
      <c r="B66" s="36">
        <v>838096.84</v>
      </c>
      <c r="C66" s="36">
        <v>570090.62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1408187.46</v>
      </c>
      <c r="P66"/>
    </row>
    <row r="67" spans="1:17" ht="18.75" customHeight="1">
      <c r="A67" s="17" t="s">
        <v>70</v>
      </c>
      <c r="B67" s="35">
        <v>0</v>
      </c>
      <c r="C67" s="35">
        <v>0</v>
      </c>
      <c r="D67" s="26">
        <v>743934.94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743934.94</v>
      </c>
      <c r="Q67"/>
    </row>
    <row r="68" spans="1:18" ht="18.75" customHeight="1">
      <c r="A68" s="17" t="s">
        <v>71</v>
      </c>
      <c r="B68" s="35">
        <v>0</v>
      </c>
      <c r="C68" s="35">
        <v>0</v>
      </c>
      <c r="D68" s="35">
        <v>0</v>
      </c>
      <c r="E68" s="26">
        <v>162054.63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162054.63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720829.18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720829.18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846552.36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846552.36</v>
      </c>
      <c r="T70"/>
    </row>
    <row r="71" spans="1:21" ht="18.75" customHeight="1">
      <c r="A71" s="17" t="s">
        <v>98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726376.71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726376.71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207215.47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207215.47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857013.56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857013.56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724481.89</v>
      </c>
      <c r="L74" s="35">
        <v>0</v>
      </c>
      <c r="M74" s="35">
        <v>0</v>
      </c>
      <c r="N74" s="35">
        <v>0</v>
      </c>
      <c r="O74" s="29">
        <f t="shared" si="23"/>
        <v>724481.89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852263.06</v>
      </c>
      <c r="M75" s="35">
        <v>0</v>
      </c>
      <c r="N75" s="61">
        <v>0</v>
      </c>
      <c r="O75" s="26">
        <f t="shared" si="23"/>
        <v>852263.06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432532.01</v>
      </c>
      <c r="N76" s="35">
        <v>0</v>
      </c>
      <c r="O76" s="29">
        <f t="shared" si="23"/>
        <v>432532.01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213958.99</v>
      </c>
      <c r="O77" s="26">
        <f t="shared" si="23"/>
        <v>213958.99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2.3331039631316965</v>
      </c>
      <c r="C82" s="44">
        <v>2.5020909158556406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2.046512127731854</v>
      </c>
      <c r="C83" s="44">
        <v>2.0973766320723133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1.8679544895906448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83</v>
      </c>
      <c r="B85" s="44">
        <v>0</v>
      </c>
      <c r="C85" s="44">
        <v>0</v>
      </c>
      <c r="D85" s="44">
        <v>0</v>
      </c>
      <c r="E85" s="22">
        <f>(E$37+E$38+E$39)/E$7</f>
        <v>2.771990578111936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84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2.181069752522638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1.7297511332801427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2.090945348679615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2.138711932628274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88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2.05411334549928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89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2.411511337181972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90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2.3106413872371943</v>
      </c>
      <c r="M92" s="44">
        <v>0</v>
      </c>
      <c r="N92" s="44">
        <v>0</v>
      </c>
      <c r="O92" s="26"/>
      <c r="X92"/>
    </row>
    <row r="93" spans="1:25" ht="18.75" customHeight="1">
      <c r="A93" s="17" t="s">
        <v>91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2.9020531574795125</v>
      </c>
      <c r="N93" s="44">
        <v>0</v>
      </c>
      <c r="O93" s="62"/>
      <c r="Y93"/>
    </row>
    <row r="94" spans="1:26" ht="18.75" customHeight="1">
      <c r="A94" s="34" t="s">
        <v>92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2.514622473380888</v>
      </c>
      <c r="O94" s="50"/>
      <c r="P94"/>
      <c r="Z94"/>
    </row>
    <row r="95" spans="1:14" ht="21" customHeight="1">
      <c r="A95" s="67" t="s">
        <v>103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21" customHeight="1">
      <c r="A96" s="67" t="s">
        <v>109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9"/>
    </row>
    <row r="97" spans="1:14" ht="21" customHeight="1">
      <c r="A97" s="67" t="s">
        <v>110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9"/>
    </row>
    <row r="98" spans="1:14" ht="15.75" customHeight="1">
      <c r="A98" s="70" t="s">
        <v>111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</row>
    <row r="100" ht="14.25">
      <c r="B100" s="40"/>
    </row>
    <row r="101" spans="8:9" ht="14.25">
      <c r="H101" s="41"/>
      <c r="I101" s="41"/>
    </row>
    <row r="103" spans="8:12" ht="14.25">
      <c r="H103" s="42"/>
      <c r="I103" s="42"/>
      <c r="J103" s="43"/>
      <c r="K103" s="43"/>
      <c r="L103" s="43"/>
    </row>
  </sheetData>
  <sheetProtection/>
  <mergeCells count="7">
    <mergeCell ref="A98:N98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2018-04-18T14:46:45Z</dcterms:modified>
  <cp:category/>
  <cp:version/>
  <cp:contentType/>
  <cp:contentStatus/>
</cp:coreProperties>
</file>