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<sst xmlns="http://schemas.openxmlformats.org/spreadsheetml/2006/main" count="112" uniqueCount="110">
  <si>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</si>
  <si>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</si>
  <si>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</si>
  <si>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</si>
  <si>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</si>
  <si>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</si>
  <si>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</si>
  <si>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</si>
  <si>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</si>
  <si>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</si>
  <si>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</si>
  <si>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</si>
  <si>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</si>
  <si>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</si>
  <si>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</si>
  <si>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</si>
  <si>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</si>
  <si>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</si>
  <si>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</si>
  <si>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</si>
  <si>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</si>
  <si>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</si>
  <si>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</si>
  <si>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</si>
  <si>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</si>
  <si>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</si>
  <si>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</si>
  <si>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</si>
  <si>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</si>
  <si>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</si>
  <si>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</si>
  <si>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</si>
  <si>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</si>
  <si>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</si>
  <si>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</si>
  <si>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</si>
  <si>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</si>
  <si>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</si>
  <si>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</si>
  <si>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</si>
  <si>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</si>
  <si>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</si>
  <si>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</si>
  <si>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</si>
  <si>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</si>
  <si>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</si>
  <si>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</si>
  <si>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</si>
  <si>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</si>
  <si>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</si>
  <si>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</si>
  <si>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</si>
  <si>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</si>
  <si>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</si>
  <si>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</si>
  <si>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</si>
  <si>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</si>
  <si>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</si>
  <si>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</si>
  <si>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</si>
  <si>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</si>
  <si>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</si>
  <si>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</si>
  <si>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</si>
  <si>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</si>
  <si>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</si>
  <si>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</si>
  <si>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</si>
  <si>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</si>
  <si>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</si>
  <si>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</si>
  <si>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</si>
  <si>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</si>
  <si>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</si>
  <si>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</si>
  <si>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</si>
  <si>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</si>
  <si>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</si>
  <si>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</si>
  <si>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</si>
  <si>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</si>
  <si>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</si>
  <si>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</si>
  <si>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</si>
  <si>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</si>
  <si>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</si>
  <si>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</si>
  <si>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</si>
  <si>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</si>
  <si>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</si>
  <si>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</si>
  <si>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</si>
  <si>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</si>
  <si>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</si>
  <si>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</si>
  <si>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</si>
  <si>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</si>
  <si>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</si>
  <si>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</si>
  <si>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</si>
  <si>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</si>
  <si>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</si>
  <si>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</si>
  <si>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</si>
  <si>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</si>
  <si>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</si>
  <si>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</si>
  <si>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</si>
  <si>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</si>
  <si>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06/04/18 - VENCIMENTO 13/04/18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</si>
</sst>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539016</v>
      </c>
      <c r="C7" s="10">
        <f>C8+C20+C24</f>
        <v>399473</v>
      </c>
      <c r="D7" s="10">
        <f>D8+D20+D24</f>
        <v>412319</v>
      </c>
      <c r="E7" s="10">
        <f>E8+E20+E24</f>
        <v>64109</v>
      </c>
      <c r="F7" s="10">
        <f aca="true" t="shared" si="0" ref="F7:N7">F8+F20+F24</f>
        <v>348777</v>
      </c>
      <c r="G7" s="10">
        <f t="shared" si="0"/>
        <v>561954</v>
      </c>
      <c r="H7" s="10">
        <f>H8+H20+H24</f>
        <v>381418</v>
      </c>
      <c r="I7" s="10">
        <f>I8+I20+I24</f>
        <v>108874</v>
      </c>
      <c r="J7" s="10">
        <f>J8+J20+J24</f>
        <v>435722</v>
      </c>
      <c r="K7" s="10">
        <f>K8+K20+K24</f>
        <v>326828</v>
      </c>
      <c r="L7" s="10">
        <f>L8+L20+L24</f>
        <v>388435</v>
      </c>
      <c r="M7" s="10">
        <f t="shared" si="0"/>
        <v>159077</v>
      </c>
      <c r="N7" s="10">
        <f t="shared" si="0"/>
        <v>95067</v>
      </c>
      <c r="O7" s="10">
        <f>+O8+O20+O24</f>
        <v>4221069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235942</v>
      </c>
      <c r="C8" s="12">
        <f>+C9+C12+C16</f>
        <v>187387</v>
      </c>
      <c r="D8" s="12">
        <f>+D9+D12+D16</f>
        <v>208402</v>
      </c>
      <c r="E8" s="12">
        <f>+E9+E12+E16</f>
        <v>29285</v>
      </c>
      <c r="F8" s="12">
        <f aca="true" t="shared" si="1" ref="F8:N8">+F9+F12+F16</f>
        <v>164197</v>
      </c>
      <c r="G8" s="12">
        <f t="shared" si="1"/>
        <v>269279</v>
      </c>
      <c r="H8" s="12">
        <f>+H9+H12+H16</f>
        <v>177568</v>
      </c>
      <c r="I8" s="12">
        <f>+I9+I12+I16</f>
        <v>52521</v>
      </c>
      <c r="J8" s="12">
        <f>+J9+J12+J16</f>
        <v>210245</v>
      </c>
      <c r="K8" s="12">
        <f>+K9+K12+K16</f>
        <v>156669</v>
      </c>
      <c r="L8" s="12">
        <f>+L9+L12+L16</f>
        <v>174549</v>
      </c>
      <c r="M8" s="12">
        <f t="shared" si="1"/>
        <v>81944</v>
      </c>
      <c r="N8" s="12">
        <f t="shared" si="1"/>
        <v>50561</v>
      </c>
      <c r="O8" s="12">
        <f>SUM(B8:N8)</f>
        <v>1998549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25287</v>
      </c>
      <c r="C9" s="14">
        <v>25282</v>
      </c>
      <c r="D9" s="14">
        <v>17989</v>
      </c>
      <c r="E9" s="14">
        <v>2766</v>
      </c>
      <c r="F9" s="14">
        <v>15420</v>
      </c>
      <c r="G9" s="14">
        <v>27562</v>
      </c>
      <c r="H9" s="14">
        <v>24270</v>
      </c>
      <c r="I9" s="14">
        <v>6838</v>
      </c>
      <c r="J9" s="14">
        <v>14522</v>
      </c>
      <c r="K9" s="14">
        <v>19633</v>
      </c>
      <c r="L9" s="14">
        <v>15199</v>
      </c>
      <c r="M9" s="14">
        <v>10348</v>
      </c>
      <c r="N9" s="14">
        <v>6496</v>
      </c>
      <c r="O9" s="12">
        <f aca="true" t="shared" si="2" ref="O9:O19">SUM(B9:N9)</f>
        <v>211612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25287</v>
      </c>
      <c r="C10" s="14">
        <f>+C9-C11</f>
        <v>25282</v>
      </c>
      <c r="D10" s="14">
        <f>+D9-D11</f>
        <v>17989</v>
      </c>
      <c r="E10" s="14">
        <f>+E9-E11</f>
        <v>2766</v>
      </c>
      <c r="F10" s="14">
        <f aca="true" t="shared" si="3" ref="F10:N10">+F9-F11</f>
        <v>15420</v>
      </c>
      <c r="G10" s="14">
        <f t="shared" si="3"/>
        <v>27562</v>
      </c>
      <c r="H10" s="14">
        <f>+H9-H11</f>
        <v>24270</v>
      </c>
      <c r="I10" s="14">
        <f>+I9-I11</f>
        <v>6838</v>
      </c>
      <c r="J10" s="14">
        <f>+J9-J11</f>
        <v>14522</v>
      </c>
      <c r="K10" s="14">
        <f>+K9-K11</f>
        <v>19633</v>
      </c>
      <c r="L10" s="14">
        <f>+L9-L11</f>
        <v>15199</v>
      </c>
      <c r="M10" s="14">
        <f t="shared" si="3"/>
        <v>10348</v>
      </c>
      <c r="N10" s="14">
        <f t="shared" si="3"/>
        <v>6496</v>
      </c>
      <c r="O10" s="12">
        <f t="shared" si="2"/>
        <v>211612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199982</v>
      </c>
      <c r="C12" s="14">
        <f>C13+C14+C15</f>
        <v>153829</v>
      </c>
      <c r="D12" s="14">
        <f>D13+D14+D15</f>
        <v>182212</v>
      </c>
      <c r="E12" s="14">
        <f>E13+E14+E15</f>
        <v>25319</v>
      </c>
      <c r="F12" s="14">
        <f aca="true" t="shared" si="4" ref="F12:N12">F13+F14+F15</f>
        <v>141584</v>
      </c>
      <c r="G12" s="14">
        <f t="shared" si="4"/>
        <v>228695</v>
      </c>
      <c r="H12" s="14">
        <f>H13+H14+H15</f>
        <v>145967</v>
      </c>
      <c r="I12" s="14">
        <f>I13+I14+I15</f>
        <v>43382</v>
      </c>
      <c r="J12" s="14">
        <f>J13+J14+J15</f>
        <v>184797</v>
      </c>
      <c r="K12" s="14">
        <f>K13+K14+K15</f>
        <v>129830</v>
      </c>
      <c r="L12" s="14">
        <f>L13+L14+L15</f>
        <v>150029</v>
      </c>
      <c r="M12" s="14">
        <f t="shared" si="4"/>
        <v>68114</v>
      </c>
      <c r="N12" s="14">
        <f t="shared" si="4"/>
        <v>42213</v>
      </c>
      <c r="O12" s="12">
        <f t="shared" si="2"/>
        <v>1695953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96024</v>
      </c>
      <c r="C13" s="14">
        <v>73946</v>
      </c>
      <c r="D13" s="14">
        <v>85692</v>
      </c>
      <c r="E13" s="14">
        <v>12305</v>
      </c>
      <c r="F13" s="14">
        <v>65747</v>
      </c>
      <c r="G13" s="14">
        <v>108654</v>
      </c>
      <c r="H13" s="14">
        <v>72044</v>
      </c>
      <c r="I13" s="14">
        <v>21583</v>
      </c>
      <c r="J13" s="14">
        <v>90515</v>
      </c>
      <c r="K13" s="14">
        <v>61865</v>
      </c>
      <c r="L13" s="14">
        <v>71016</v>
      </c>
      <c r="M13" s="14">
        <v>31966</v>
      </c>
      <c r="N13" s="14">
        <v>19476</v>
      </c>
      <c r="O13" s="12">
        <f t="shared" si="2"/>
        <v>810833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97933</v>
      </c>
      <c r="C14" s="14">
        <v>71999</v>
      </c>
      <c r="D14" s="14">
        <v>92296</v>
      </c>
      <c r="E14" s="14">
        <v>12007</v>
      </c>
      <c r="F14" s="14">
        <v>69763</v>
      </c>
      <c r="G14" s="14">
        <v>109004</v>
      </c>
      <c r="H14" s="14">
        <v>67892</v>
      </c>
      <c r="I14" s="14">
        <v>20061</v>
      </c>
      <c r="J14" s="14">
        <v>89876</v>
      </c>
      <c r="K14" s="14">
        <v>63506</v>
      </c>
      <c r="L14" s="14">
        <v>75258</v>
      </c>
      <c r="M14" s="14">
        <v>33824</v>
      </c>
      <c r="N14" s="14">
        <v>21573</v>
      </c>
      <c r="O14" s="12">
        <f t="shared" si="2"/>
        <v>824992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6025</v>
      </c>
      <c r="C15" s="14">
        <v>7884</v>
      </c>
      <c r="D15" s="14">
        <v>4224</v>
      </c>
      <c r="E15" s="14">
        <v>1007</v>
      </c>
      <c r="F15" s="14">
        <v>6074</v>
      </c>
      <c r="G15" s="14">
        <v>11037</v>
      </c>
      <c r="H15" s="14">
        <v>6031</v>
      </c>
      <c r="I15" s="14">
        <v>1738</v>
      </c>
      <c r="J15" s="14">
        <v>4406</v>
      </c>
      <c r="K15" s="14">
        <v>4459</v>
      </c>
      <c r="L15" s="14">
        <v>3755</v>
      </c>
      <c r="M15" s="14">
        <v>2324</v>
      </c>
      <c r="N15" s="14">
        <v>1164</v>
      </c>
      <c r="O15" s="12">
        <f t="shared" si="2"/>
        <v>60128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10673</v>
      </c>
      <c r="C16" s="14">
        <f>C17+C18+C19</f>
        <v>8276</v>
      </c>
      <c r="D16" s="14">
        <f>D17+D18+D19</f>
        <v>8201</v>
      </c>
      <c r="E16" s="14">
        <f>E17+E18+E19</f>
        <v>1200</v>
      </c>
      <c r="F16" s="14">
        <f aca="true" t="shared" si="5" ref="F16:N16">F17+F18+F19</f>
        <v>7193</v>
      </c>
      <c r="G16" s="14">
        <f t="shared" si="5"/>
        <v>13022</v>
      </c>
      <c r="H16" s="14">
        <f>H17+H18+H19</f>
        <v>7331</v>
      </c>
      <c r="I16" s="14">
        <f>I17+I18+I19</f>
        <v>2301</v>
      </c>
      <c r="J16" s="14">
        <f>J17+J18+J19</f>
        <v>10926</v>
      </c>
      <c r="K16" s="14">
        <f>K17+K18+K19</f>
        <v>7206</v>
      </c>
      <c r="L16" s="14">
        <f>L17+L18+L19</f>
        <v>9321</v>
      </c>
      <c r="M16" s="14">
        <f t="shared" si="5"/>
        <v>3482</v>
      </c>
      <c r="N16" s="14">
        <f t="shared" si="5"/>
        <v>1852</v>
      </c>
      <c r="O16" s="12">
        <f t="shared" si="2"/>
        <v>90984</v>
      </c>
    </row>
    <row r="17" spans="1:26" ht="18.75" customHeight="1">
      <c r="A17" s="15" t="s">
        <v>16</v>
      </c>
      <c r="B17" s="14">
        <v>10556</v>
      </c>
      <c r="C17" s="14">
        <v>8196</v>
      </c>
      <c r="D17" s="14">
        <v>8132</v>
      </c>
      <c r="E17" s="14">
        <v>1193</v>
      </c>
      <c r="F17" s="14">
        <v>7154</v>
      </c>
      <c r="G17" s="14">
        <v>12920</v>
      </c>
      <c r="H17" s="14">
        <v>7280</v>
      </c>
      <c r="I17" s="14">
        <v>2268</v>
      </c>
      <c r="J17" s="14">
        <v>10834</v>
      </c>
      <c r="K17" s="14">
        <v>7112</v>
      </c>
      <c r="L17" s="14">
        <v>9214</v>
      </c>
      <c r="M17" s="14">
        <v>3455</v>
      </c>
      <c r="N17" s="14">
        <v>1816</v>
      </c>
      <c r="O17" s="12">
        <f t="shared" si="2"/>
        <v>90130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95</v>
      </c>
      <c r="C18" s="14">
        <v>68</v>
      </c>
      <c r="D18" s="14">
        <v>61</v>
      </c>
      <c r="E18" s="14">
        <v>6</v>
      </c>
      <c r="F18" s="14">
        <v>33</v>
      </c>
      <c r="G18" s="14">
        <v>94</v>
      </c>
      <c r="H18" s="14">
        <v>49</v>
      </c>
      <c r="I18" s="14">
        <v>28</v>
      </c>
      <c r="J18" s="14">
        <v>84</v>
      </c>
      <c r="K18" s="14">
        <v>91</v>
      </c>
      <c r="L18" s="14">
        <v>104</v>
      </c>
      <c r="M18" s="14">
        <v>26</v>
      </c>
      <c r="N18" s="14">
        <v>33</v>
      </c>
      <c r="O18" s="12">
        <f t="shared" si="2"/>
        <v>772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22</v>
      </c>
      <c r="C19" s="14">
        <v>12</v>
      </c>
      <c r="D19" s="14">
        <v>8</v>
      </c>
      <c r="E19" s="14">
        <v>1</v>
      </c>
      <c r="F19" s="14">
        <v>6</v>
      </c>
      <c r="G19" s="14">
        <v>8</v>
      </c>
      <c r="H19" s="14">
        <v>2</v>
      </c>
      <c r="I19" s="14">
        <v>5</v>
      </c>
      <c r="J19" s="14">
        <v>8</v>
      </c>
      <c r="K19" s="14">
        <v>3</v>
      </c>
      <c r="L19" s="14">
        <v>3</v>
      </c>
      <c r="M19" s="14">
        <v>1</v>
      </c>
      <c r="N19" s="14">
        <v>3</v>
      </c>
      <c r="O19" s="12">
        <f t="shared" si="2"/>
        <v>82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145947</v>
      </c>
      <c r="C20" s="18">
        <f>C21+C22+C23</f>
        <v>90839</v>
      </c>
      <c r="D20" s="18">
        <f>D21+D22+D23</f>
        <v>85818</v>
      </c>
      <c r="E20" s="18">
        <f>E21+E22+E23</f>
        <v>13311</v>
      </c>
      <c r="F20" s="18">
        <f aca="true" t="shared" si="6" ref="F20:N20">F21+F22+F23</f>
        <v>75159</v>
      </c>
      <c r="G20" s="18">
        <f t="shared" si="6"/>
        <v>122109</v>
      </c>
      <c r="H20" s="18">
        <f>H21+H22+H23</f>
        <v>94496</v>
      </c>
      <c r="I20" s="18">
        <f>I21+I22+I23</f>
        <v>26565</v>
      </c>
      <c r="J20" s="18">
        <f>J21+J22+J23</f>
        <v>113304</v>
      </c>
      <c r="K20" s="18">
        <f>K21+K22+K23</f>
        <v>78752</v>
      </c>
      <c r="L20" s="18">
        <f>L21+L22+L23</f>
        <v>115286</v>
      </c>
      <c r="M20" s="18">
        <f t="shared" si="6"/>
        <v>44365</v>
      </c>
      <c r="N20" s="18">
        <f t="shared" si="6"/>
        <v>25566</v>
      </c>
      <c r="O20" s="12">
        <f aca="true" t="shared" si="7" ref="O20:O26">SUM(B20:N20)</f>
        <v>1031517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76118</v>
      </c>
      <c r="C21" s="14">
        <v>50084</v>
      </c>
      <c r="D21" s="14">
        <v>45169</v>
      </c>
      <c r="E21" s="14">
        <v>7476</v>
      </c>
      <c r="F21" s="14">
        <v>39420</v>
      </c>
      <c r="G21" s="14">
        <v>65502</v>
      </c>
      <c r="H21" s="14">
        <v>52794</v>
      </c>
      <c r="I21" s="14">
        <v>14881</v>
      </c>
      <c r="J21" s="14">
        <v>61124</v>
      </c>
      <c r="K21" s="14">
        <v>41763</v>
      </c>
      <c r="L21" s="14">
        <v>60038</v>
      </c>
      <c r="M21" s="14">
        <v>23287</v>
      </c>
      <c r="N21" s="14">
        <v>13211</v>
      </c>
      <c r="O21" s="12">
        <f t="shared" si="7"/>
        <v>550867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66882</v>
      </c>
      <c r="C22" s="14">
        <v>37975</v>
      </c>
      <c r="D22" s="14">
        <v>39210</v>
      </c>
      <c r="E22" s="14">
        <v>5467</v>
      </c>
      <c r="F22" s="14">
        <v>33665</v>
      </c>
      <c r="G22" s="14">
        <v>52920</v>
      </c>
      <c r="H22" s="14">
        <v>39608</v>
      </c>
      <c r="I22" s="14">
        <v>11100</v>
      </c>
      <c r="J22" s="14">
        <v>49976</v>
      </c>
      <c r="K22" s="14">
        <v>35184</v>
      </c>
      <c r="L22" s="14">
        <v>53168</v>
      </c>
      <c r="M22" s="14">
        <v>20095</v>
      </c>
      <c r="N22" s="14">
        <v>11892</v>
      </c>
      <c r="O22" s="12">
        <f t="shared" si="7"/>
        <v>457142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2947</v>
      </c>
      <c r="C23" s="14">
        <v>2780</v>
      </c>
      <c r="D23" s="14">
        <v>1439</v>
      </c>
      <c r="E23" s="14">
        <v>368</v>
      </c>
      <c r="F23" s="14">
        <v>2074</v>
      </c>
      <c r="G23" s="14">
        <v>3687</v>
      </c>
      <c r="H23" s="14">
        <v>2094</v>
      </c>
      <c r="I23" s="14">
        <v>584</v>
      </c>
      <c r="J23" s="14">
        <v>2204</v>
      </c>
      <c r="K23" s="14">
        <v>1805</v>
      </c>
      <c r="L23" s="14">
        <v>2080</v>
      </c>
      <c r="M23" s="14">
        <v>983</v>
      </c>
      <c r="N23" s="14">
        <v>463</v>
      </c>
      <c r="O23" s="12">
        <f t="shared" si="7"/>
        <v>23508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157127</v>
      </c>
      <c r="C24" s="14">
        <f>C25+C26</f>
        <v>121247</v>
      </c>
      <c r="D24" s="14">
        <f>D25+D26</f>
        <v>118099</v>
      </c>
      <c r="E24" s="14">
        <f>E25+E26</f>
        <v>21513</v>
      </c>
      <c r="F24" s="14">
        <f aca="true" t="shared" si="8" ref="F24:N24">F25+F26</f>
        <v>109421</v>
      </c>
      <c r="G24" s="14">
        <f t="shared" si="8"/>
        <v>170566</v>
      </c>
      <c r="H24" s="14">
        <f>H25+H26</f>
        <v>109354</v>
      </c>
      <c r="I24" s="14">
        <f>I25+I26</f>
        <v>29788</v>
      </c>
      <c r="J24" s="14">
        <f>J25+J26</f>
        <v>112173</v>
      </c>
      <c r="K24" s="14">
        <f>K25+K26</f>
        <v>91407</v>
      </c>
      <c r="L24" s="14">
        <f>L25+L26</f>
        <v>98600</v>
      </c>
      <c r="M24" s="14">
        <f t="shared" si="8"/>
        <v>32768</v>
      </c>
      <c r="N24" s="14">
        <f t="shared" si="8"/>
        <v>18940</v>
      </c>
      <c r="O24" s="12">
        <f t="shared" si="7"/>
        <v>1191003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80154</v>
      </c>
      <c r="C25" s="14">
        <v>67489</v>
      </c>
      <c r="D25" s="14">
        <v>66065</v>
      </c>
      <c r="E25" s="14">
        <v>13443</v>
      </c>
      <c r="F25" s="14">
        <v>61075</v>
      </c>
      <c r="G25" s="14">
        <v>100574</v>
      </c>
      <c r="H25" s="14">
        <v>66945</v>
      </c>
      <c r="I25" s="14">
        <v>19045</v>
      </c>
      <c r="J25" s="14">
        <v>59260</v>
      </c>
      <c r="K25" s="14">
        <v>53395</v>
      </c>
      <c r="L25" s="14">
        <v>52928</v>
      </c>
      <c r="M25" s="14">
        <v>17580</v>
      </c>
      <c r="N25" s="14">
        <v>9178</v>
      </c>
      <c r="O25" s="12">
        <f t="shared" si="7"/>
        <v>667131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76973</v>
      </c>
      <c r="C26" s="14">
        <v>53758</v>
      </c>
      <c r="D26" s="14">
        <v>52034</v>
      </c>
      <c r="E26" s="14">
        <v>8070</v>
      </c>
      <c r="F26" s="14">
        <v>48346</v>
      </c>
      <c r="G26" s="14">
        <v>69992</v>
      </c>
      <c r="H26" s="14">
        <v>42409</v>
      </c>
      <c r="I26" s="14">
        <v>10743</v>
      </c>
      <c r="J26" s="14">
        <v>52913</v>
      </c>
      <c r="K26" s="14">
        <v>38012</v>
      </c>
      <c r="L26" s="14">
        <v>45672</v>
      </c>
      <c r="M26" s="14">
        <v>15188</v>
      </c>
      <c r="N26" s="14">
        <v>9762</v>
      </c>
      <c r="O26" s="12">
        <f t="shared" si="7"/>
        <v>523872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1135054.8806273602</v>
      </c>
      <c r="C36" s="60">
        <f aca="true" t="shared" si="11" ref="C36:N36">C37+C38+C39+C40</f>
        <v>883071.6624265001</v>
      </c>
      <c r="D36" s="60">
        <f t="shared" si="11"/>
        <v>780353.99596595</v>
      </c>
      <c r="E36" s="60">
        <f t="shared" si="11"/>
        <v>177684.4631056</v>
      </c>
      <c r="F36" s="60">
        <f t="shared" si="11"/>
        <v>763568.3333728501</v>
      </c>
      <c r="G36" s="60">
        <f t="shared" si="11"/>
        <v>976012.0792</v>
      </c>
      <c r="H36" s="60">
        <f t="shared" si="11"/>
        <v>801044.6118</v>
      </c>
      <c r="I36" s="60">
        <f>I37+I38+I39+I40</f>
        <v>232850.4415748</v>
      </c>
      <c r="J36" s="60">
        <f>J37+J38+J39+J40</f>
        <v>901953.5241196</v>
      </c>
      <c r="K36" s="60">
        <f>K37+K38+K39+K40</f>
        <v>791658.1502003999</v>
      </c>
      <c r="L36" s="60">
        <f>L37+L38+L39+L40</f>
        <v>904429.7950256</v>
      </c>
      <c r="M36" s="60">
        <f t="shared" si="11"/>
        <v>463998.95549011</v>
      </c>
      <c r="N36" s="60">
        <f t="shared" si="11"/>
        <v>239049.97076352</v>
      </c>
      <c r="O36" s="60">
        <f>O37+O38+O39+O40</f>
        <v>9050730.86367229</v>
      </c>
    </row>
    <row r="37" spans="1:15" ht="18.75" customHeight="1">
      <c r="A37" s="57" t="s">
        <v>50</v>
      </c>
      <c r="B37" s="54">
        <f aca="true" t="shared" si="12" ref="B37:N37">B29*B7</f>
        <v>1130478.2568</v>
      </c>
      <c r="C37" s="54">
        <f t="shared" si="12"/>
        <v>879000.3892000001</v>
      </c>
      <c r="D37" s="54">
        <f t="shared" si="12"/>
        <v>770294.3558</v>
      </c>
      <c r="E37" s="54">
        <f t="shared" si="12"/>
        <v>177440.8902</v>
      </c>
      <c r="F37" s="54">
        <f t="shared" si="12"/>
        <v>760787.2701</v>
      </c>
      <c r="G37" s="54">
        <f t="shared" si="12"/>
        <v>972124.2246</v>
      </c>
      <c r="H37" s="54">
        <f t="shared" si="12"/>
        <v>797430.6126</v>
      </c>
      <c r="I37" s="54">
        <f>I29*I7</f>
        <v>232805.2742</v>
      </c>
      <c r="J37" s="54">
        <f>J29*J7</f>
        <v>894972.9879999999</v>
      </c>
      <c r="K37" s="54">
        <f>K29*K7</f>
        <v>788113.0392</v>
      </c>
      <c r="L37" s="54">
        <f>L29*L7</f>
        <v>897362.537</v>
      </c>
      <c r="M37" s="54">
        <f t="shared" si="12"/>
        <v>461561.9155</v>
      </c>
      <c r="N37" s="54">
        <f t="shared" si="12"/>
        <v>239026.9581</v>
      </c>
      <c r="O37" s="56">
        <f>SUM(B37:N37)</f>
        <v>9001398.7113</v>
      </c>
    </row>
    <row r="38" spans="1:15" ht="18.75" customHeight="1">
      <c r="A38" s="57" t="s">
        <v>51</v>
      </c>
      <c r="B38" s="54">
        <f aca="true" t="shared" si="13" ref="B38:N38">B30*B7</f>
        <v>-3338.95617264</v>
      </c>
      <c r="C38" s="54">
        <f t="shared" si="13"/>
        <v>-2344.7067735</v>
      </c>
      <c r="D38" s="54">
        <f t="shared" si="13"/>
        <v>-2288.34983405</v>
      </c>
      <c r="E38" s="54">
        <f t="shared" si="13"/>
        <v>-402.7070944</v>
      </c>
      <c r="F38" s="54">
        <f t="shared" si="13"/>
        <v>-2217.50672715</v>
      </c>
      <c r="G38" s="54">
        <f t="shared" si="13"/>
        <v>-2865.9654</v>
      </c>
      <c r="H38" s="54">
        <f t="shared" si="13"/>
        <v>-2135.9408</v>
      </c>
      <c r="I38" s="54">
        <f>I30*I7</f>
        <v>-609.6726252000001</v>
      </c>
      <c r="J38" s="54">
        <f>J30*J7</f>
        <v>-2478.4738804</v>
      </c>
      <c r="K38" s="54">
        <f>K30*K7</f>
        <v>-2080.4889996</v>
      </c>
      <c r="L38" s="54">
        <f>L30*L7</f>
        <v>-2427.8119744</v>
      </c>
      <c r="M38" s="54">
        <f t="shared" si="13"/>
        <v>-1172.1700098899998</v>
      </c>
      <c r="N38" s="54">
        <f t="shared" si="13"/>
        <v>-696.02733648</v>
      </c>
      <c r="O38" s="25">
        <f>SUM(B38:N38)</f>
        <v>-25058.777627710002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-105108</v>
      </c>
      <c r="C42" s="25">
        <f aca="true" t="shared" si="15" ref="C42:N42">+C43+C46+C58+C59</f>
        <v>-103119.11</v>
      </c>
      <c r="D42" s="25">
        <f t="shared" si="15"/>
        <v>-97269.98</v>
      </c>
      <c r="E42" s="25">
        <f t="shared" si="15"/>
        <v>-89435.24</v>
      </c>
      <c r="F42" s="25">
        <f t="shared" si="15"/>
        <v>-70246.86</v>
      </c>
      <c r="G42" s="25">
        <f t="shared" si="15"/>
        <v>-181590.03999999998</v>
      </c>
      <c r="H42" s="25">
        <f t="shared" si="15"/>
        <v>-115735.37</v>
      </c>
      <c r="I42" s="25">
        <f>+I43+I46+I58+I59</f>
        <v>-44264.42</v>
      </c>
      <c r="J42" s="25">
        <f>+J43+J46+J58+J59</f>
        <v>-109941.04000000001</v>
      </c>
      <c r="K42" s="25">
        <f>+K43+K46+K58+K59</f>
        <v>-78532</v>
      </c>
      <c r="L42" s="25">
        <f>+L43+L46+L58+L59</f>
        <v>-121965.62</v>
      </c>
      <c r="M42" s="25">
        <f t="shared" si="15"/>
        <v>-41752</v>
      </c>
      <c r="N42" s="25">
        <f t="shared" si="15"/>
        <v>-29418.260000000002</v>
      </c>
      <c r="O42" s="25">
        <f>+O43+O46+O58+O59</f>
        <v>-1188377.94</v>
      </c>
    </row>
    <row r="43" spans="1:15" ht="18.75" customHeight="1">
      <c r="A43" s="17" t="s">
        <v>55</v>
      </c>
      <c r="B43" s="26">
        <f>B44+B45</f>
        <v>-101148</v>
      </c>
      <c r="C43" s="26">
        <f>C44+C45</f>
        <v>-101128</v>
      </c>
      <c r="D43" s="26">
        <f>D44+D45</f>
        <v>-71956</v>
      </c>
      <c r="E43" s="26">
        <f>E44+E45</f>
        <v>-11064</v>
      </c>
      <c r="F43" s="26">
        <f aca="true" t="shared" si="16" ref="F43:N43">F44+F45</f>
        <v>-61680</v>
      </c>
      <c r="G43" s="26">
        <f t="shared" si="16"/>
        <v>-110248</v>
      </c>
      <c r="H43" s="26">
        <f t="shared" si="16"/>
        <v>-97080</v>
      </c>
      <c r="I43" s="26">
        <f>I44+I45</f>
        <v>-27352</v>
      </c>
      <c r="J43" s="26">
        <f>J44+J45</f>
        <v>-58088</v>
      </c>
      <c r="K43" s="26">
        <f>K44+K45</f>
        <v>-78532</v>
      </c>
      <c r="L43" s="26">
        <f>L44+L45</f>
        <v>-60796</v>
      </c>
      <c r="M43" s="26">
        <f t="shared" si="16"/>
        <v>-41392</v>
      </c>
      <c r="N43" s="26">
        <f t="shared" si="16"/>
        <v>-25984</v>
      </c>
      <c r="O43" s="25">
        <f aca="true" t="shared" si="17" ref="O43:O59">SUM(B43:N43)</f>
        <v>-846448</v>
      </c>
    </row>
    <row r="44" spans="1:26" ht="18.75" customHeight="1">
      <c r="A44" s="13" t="s">
        <v>56</v>
      </c>
      <c r="B44" s="20">
        <f>ROUND(-B9*$D$3,2)</f>
        <v>-101148</v>
      </c>
      <c r="C44" s="20">
        <f>ROUND(-C9*$D$3,2)</f>
        <v>-101128</v>
      </c>
      <c r="D44" s="20">
        <f>ROUND(-D9*$D$3,2)</f>
        <v>-71956</v>
      </c>
      <c r="E44" s="20">
        <f>ROUND(-E9*$D$3,2)</f>
        <v>-11064</v>
      </c>
      <c r="F44" s="20">
        <f aca="true" t="shared" si="18" ref="F44:N44">ROUND(-F9*$D$3,2)</f>
        <v>-61680</v>
      </c>
      <c r="G44" s="20">
        <f t="shared" si="18"/>
        <v>-110248</v>
      </c>
      <c r="H44" s="20">
        <f t="shared" si="18"/>
        <v>-97080</v>
      </c>
      <c r="I44" s="20">
        <f>ROUND(-I9*$D$3,2)</f>
        <v>-27352</v>
      </c>
      <c r="J44" s="20">
        <f>ROUND(-J9*$D$3,2)</f>
        <v>-58088</v>
      </c>
      <c r="K44" s="20">
        <f>ROUND(-K9*$D$3,2)</f>
        <v>-78532</v>
      </c>
      <c r="L44" s="20">
        <f>ROUND(-L9*$D$3,2)</f>
        <v>-60796</v>
      </c>
      <c r="M44" s="20">
        <f t="shared" si="18"/>
        <v>-41392</v>
      </c>
      <c r="N44" s="20">
        <f t="shared" si="18"/>
        <v>-25984</v>
      </c>
      <c r="O44" s="46">
        <f t="shared" si="17"/>
        <v>-846448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-3960</v>
      </c>
      <c r="C46" s="26">
        <f aca="true" t="shared" si="20" ref="C46:O46">SUM(C47:C57)</f>
        <v>-1991.11</v>
      </c>
      <c r="D46" s="26">
        <f t="shared" si="20"/>
        <v>-25313.98</v>
      </c>
      <c r="E46" s="26">
        <f t="shared" si="20"/>
        <v>-78371.24</v>
      </c>
      <c r="F46" s="26">
        <f t="shared" si="20"/>
        <v>-8566.86</v>
      </c>
      <c r="G46" s="26">
        <f t="shared" si="20"/>
        <v>-71342.04</v>
      </c>
      <c r="H46" s="26">
        <f t="shared" si="20"/>
        <v>-18655.37</v>
      </c>
      <c r="I46" s="26">
        <f t="shared" si="20"/>
        <v>-16912.42</v>
      </c>
      <c r="J46" s="26">
        <f t="shared" si="20"/>
        <v>-51853.04</v>
      </c>
      <c r="K46" s="26">
        <f t="shared" si="20"/>
        <v>0</v>
      </c>
      <c r="L46" s="26">
        <f t="shared" si="20"/>
        <v>-61169.62</v>
      </c>
      <c r="M46" s="26">
        <f t="shared" si="20"/>
        <v>-360</v>
      </c>
      <c r="N46" s="26">
        <f t="shared" si="20"/>
        <v>-3434.26</v>
      </c>
      <c r="O46" s="26">
        <f t="shared" si="20"/>
        <v>-341929.94</v>
      </c>
    </row>
    <row r="47" spans="1:26" ht="18.75" customHeight="1">
      <c r="A47" s="13" t="s">
        <v>59</v>
      </c>
      <c r="B47" s="24">
        <v>-3960</v>
      </c>
      <c r="C47" s="24">
        <v>-1991.11</v>
      </c>
      <c r="D47" s="24">
        <v>-24813.98</v>
      </c>
      <c r="E47" s="24">
        <v>-77871.24</v>
      </c>
      <c r="F47" s="24">
        <v>-8066.86</v>
      </c>
      <c r="G47" s="24">
        <v>-70842.04</v>
      </c>
      <c r="H47" s="24">
        <v>-18655.37</v>
      </c>
      <c r="I47" s="24">
        <v>-14912.42</v>
      </c>
      <c r="J47" s="24">
        <v>-51853.04</v>
      </c>
      <c r="K47" s="24">
        <v>0</v>
      </c>
      <c r="L47" s="24">
        <v>-61169.62</v>
      </c>
      <c r="M47" s="24">
        <v>-360</v>
      </c>
      <c r="N47" s="24">
        <v>-3434.26</v>
      </c>
      <c r="O47" s="24">
        <f t="shared" si="17"/>
        <v>-337929.94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-500</v>
      </c>
      <c r="F49" s="24">
        <v>-500</v>
      </c>
      <c r="G49" s="24">
        <v>-500</v>
      </c>
      <c r="H49" s="24">
        <v>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1029946.8806273602</v>
      </c>
      <c r="C61" s="29">
        <f t="shared" si="21"/>
        <v>779952.5524265001</v>
      </c>
      <c r="D61" s="29">
        <f t="shared" si="21"/>
        <v>683084.01596595</v>
      </c>
      <c r="E61" s="29">
        <f t="shared" si="21"/>
        <v>88249.2231056</v>
      </c>
      <c r="F61" s="29">
        <f t="shared" si="21"/>
        <v>693321.4733728501</v>
      </c>
      <c r="G61" s="29">
        <f t="shared" si="21"/>
        <v>794422.0392</v>
      </c>
      <c r="H61" s="29">
        <f t="shared" si="21"/>
        <v>685309.2418</v>
      </c>
      <c r="I61" s="29">
        <f t="shared" si="21"/>
        <v>188586.02157480002</v>
      </c>
      <c r="J61" s="29">
        <f>+J36+J42</f>
        <v>792012.4841195999</v>
      </c>
      <c r="K61" s="29">
        <f>+K36+K42</f>
        <v>713126.1502003999</v>
      </c>
      <c r="L61" s="29">
        <f>+L36+L42</f>
        <v>782464.1750256</v>
      </c>
      <c r="M61" s="29">
        <f t="shared" si="21"/>
        <v>422246.95549011</v>
      </c>
      <c r="N61" s="29">
        <f t="shared" si="21"/>
        <v>209631.71076351998</v>
      </c>
      <c r="O61" s="29">
        <f>SUM(B61:N61)</f>
        <v>7862352.923672289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1029946.88</v>
      </c>
      <c r="C64" s="36">
        <f aca="true" t="shared" si="22" ref="C64:N64">SUM(C65:C78)</f>
        <v>779952.5499999999</v>
      </c>
      <c r="D64" s="36">
        <f t="shared" si="22"/>
        <v>683084.02</v>
      </c>
      <c r="E64" s="36">
        <f t="shared" si="22"/>
        <v>88249.22</v>
      </c>
      <c r="F64" s="36">
        <f t="shared" si="22"/>
        <v>693321.47</v>
      </c>
      <c r="G64" s="36">
        <f t="shared" si="22"/>
        <v>794422.03</v>
      </c>
      <c r="H64" s="36">
        <f t="shared" si="22"/>
        <v>685309.24</v>
      </c>
      <c r="I64" s="36">
        <f t="shared" si="22"/>
        <v>188586.02</v>
      </c>
      <c r="J64" s="36">
        <f t="shared" si="22"/>
        <v>792012.48</v>
      </c>
      <c r="K64" s="36">
        <f t="shared" si="22"/>
        <v>713126.15</v>
      </c>
      <c r="L64" s="36">
        <f t="shared" si="22"/>
        <v>782464.18</v>
      </c>
      <c r="M64" s="36">
        <f t="shared" si="22"/>
        <v>422246.96</v>
      </c>
      <c r="N64" s="36">
        <f t="shared" si="22"/>
        <v>209631.71</v>
      </c>
      <c r="O64" s="29">
        <f>SUM(O65:O78)</f>
        <v>7862352.91</v>
      </c>
    </row>
    <row r="65" spans="1:16" ht="18.75" customHeight="1">
      <c r="A65" s="17" t="s">
        <v>70</v>
      </c>
      <c r="B65" s="36">
        <v>198933.77</v>
      </c>
      <c r="C65" s="36">
        <v>226149.47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425083.24</v>
      </c>
      <c r="P65"/>
    </row>
    <row r="66" spans="1:16" ht="18.75" customHeight="1">
      <c r="A66" s="17" t="s">
        <v>71</v>
      </c>
      <c r="B66" s="36">
        <v>831013.11</v>
      </c>
      <c r="C66" s="36">
        <v>553803.08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1384816.19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683084.02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683084.02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88249.22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88249.22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693321.47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693321.47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794422.03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794422.03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685309.24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685309.24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188586.02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188586.02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792012.48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792012.48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713126.15</v>
      </c>
      <c r="L74" s="35">
        <v>0</v>
      </c>
      <c r="M74" s="35">
        <v>0</v>
      </c>
      <c r="N74" s="35">
        <v>0</v>
      </c>
      <c r="O74" s="29">
        <f t="shared" si="23"/>
        <v>713126.15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782464.18</v>
      </c>
      <c r="M75" s="35">
        <v>0</v>
      </c>
      <c r="N75" s="61">
        <v>0</v>
      </c>
      <c r="O75" s="26">
        <f t="shared" si="23"/>
        <v>782464.18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422246.96</v>
      </c>
      <c r="N76" s="35">
        <v>0</v>
      </c>
      <c r="O76" s="29">
        <f t="shared" si="23"/>
        <v>422246.96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209631.71</v>
      </c>
      <c r="O77" s="26">
        <f t="shared" si="23"/>
        <v>209631.71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2.3378954142532566</v>
      </c>
      <c r="C82" s="44">
        <v>2.4991022693804306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2.0464611176614587</v>
      </c>
      <c r="C83" s="44">
        <v>2.097411383000936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1.8678921077271482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2.7715993558720307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2.1811391329498506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1.729537327254544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2.0909799532271682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2.1387148591472713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2.054156352260386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2.411516608737317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2.3106490533180586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2.902122277199784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2.5145420678418375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2018-04-16T17:35:43Z</dcterms:modified>
  <cp:category/>
  <cp:version/>
  <cp:contentType/>
  <cp:contentStatus/>
</cp:coreProperties>
</file>