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595" windowHeight="9495" activeTab="0"/>
  </bookViews>
  <sheets>
    <sheet name="DETALHAMENTO CONCESSAO" sheetId="1" r:id="rId1"/>
  </sheets>
  <definedNames>
    <definedName name="_xlnm.Print_Area" localSheetId="0">'DETALHAMENTO CONCESSAO'!$A$1:$K$135</definedName>
    <definedName name="_xlnm.Print_Titles" localSheetId="0">'DETALHAMENTO CONCESSAO'!$4:$6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<sst xmlns="http://schemas.openxmlformats.org/spreadsheetml/2006/main" count="139" uniqueCount="139">
  <si>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DEMONSTRATIVO DE REMUNERAÇÃO DOS CONCESSIONÁRIOS</t>
  </si>
  <si>
    <t>OPERAÇÃO 27/04/18 - VENCIMENTO 07/05/18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</si>
  <si>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</si>
  <si>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</si>
  <si>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</si>
  <si>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</si>
  <si>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</si>
  <si>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</si>
  <si>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</si>
  <si>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Consórcio Via Sul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</si>
  <si>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</si>
  <si>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</si>
  <si>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</si>
  <si>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</si>
  <si>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</si>
  <si>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</si>
  <si>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</si>
  <si>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</si>
  <si>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</si>
  <si>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</si>
  <si>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</si>
  <si>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</si>
  <si>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</si>
  <si>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</si>
  <si>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</si>
  <si>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</si>
  <si>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</si>
  <si>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</si>
  <si>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</si>
  <si>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</si>
  <si>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</si>
  <si>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</si>
  <si>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</si>
  <si>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</si>
  <si>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</si>
  <si>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</si>
  <si>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</si>
  <si>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</si>
  <si>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</si>
  <si>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</si>
  <si>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</si>
  <si>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</si>
  <si>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</si>
  <si>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</si>
  <si>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</si>
  <si>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</si>
  <si>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Instalação de Validadores Eletrônicos</t>
  </si>
  <si>
    <t>2.4.  Desconto pelo descumprimento de Renovação da Frota</t>
  </si>
  <si>
    <t>3. Remuneração Linhas USP (3.1 / 31 x 3.2 - (1.4 x 2.1))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</si>
  <si>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</si>
  <si>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</si>
  <si>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</si>
  <si>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</si>
  <si>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</si>
  <si>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</si>
  <si>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</si>
  <si>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</si>
  <si>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</si>
  <si>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</si>
  <si>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+ 5.1.2....+ 5.1.8)</t>
  </si>
  <si>
    <t>5.1.1. Pelo Transporte de Passageiros (1 x 2.1)</t>
  </si>
  <si>
    <t>5.1.2. Pela Substituição de Mini e Micro (1 x 2.2)</t>
  </si>
  <si>
    <t>5.1.3. Pela Instalação dos Validadores Eletrônicos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</si>
  <si>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</si>
  <si>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</si>
  <si>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</si>
  <si>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</si>
  <si>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5.1.8. Remuneração pela Operação dos Terminais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</si>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</sst>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0000_);_([$R$ -416]* \(#,##0.00000000\);_([$R$ -416]* &quot;-&quot;??_);_(@_)"/>
    <numFmt numFmtId="167" formatCode="_([$R$ -416]* #,##0.0000_);_([$R$ -416]* \(#,##0.0000\);_([$R$ -416]* &quot;-&quot;??_);_(@_)"/>
    <numFmt numFmtId="168" formatCode="_([$R$ -416]* #,##0.0000000_);_([$R$ -416]* \(#,##0.0000000\);_([$R$ -416]* &quot;-&quot;??_);_(@_)"/>
    <numFmt numFmtId="169" formatCode="_([$R$ -416]* #,##0.00_);_([$R$ -416]* \(#,##0.00\);_([$R$ -416]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7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3" fillId="0" borderId="4" xfId="0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165" fontId="0" fillId="0" borderId="0" xfId="0" applyNumberFormat="1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wrapText="1" indent="2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wrapText="1" indent="2"/>
    </xf>
    <xf numFmtId="167" fontId="33" fillId="34" borderId="4" xfId="46" applyNumberFormat="1" applyFont="1" applyFill="1" applyBorder="1" applyAlignment="1">
      <alignment horizontal="center" vertical="center"/>
    </xf>
    <xf numFmtId="164" fontId="33" fillId="34" borderId="4" xfId="46" applyNumberFormat="1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3"/>
    </xf>
    <xf numFmtId="165" fontId="33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3"/>
    </xf>
    <xf numFmtId="0" fontId="33" fillId="34" borderId="4" xfId="0" applyFont="1" applyFill="1" applyBorder="1" applyAlignment="1">
      <alignment horizontal="left" vertical="center" wrapText="1" indent="3"/>
    </xf>
    <xf numFmtId="169" fontId="33" fillId="34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9" fontId="33" fillId="0" borderId="4" xfId="46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69" fontId="33" fillId="0" borderId="4" xfId="53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4" fontId="33" fillId="34" borderId="15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9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9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4" xfId="53" applyFont="1" applyFill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44" fontId="0" fillId="34" borderId="4" xfId="46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4" fontId="45" fillId="0" borderId="0" xfId="46" applyNumberFormat="1" applyFont="1" applyBorder="1" applyAlignment="1">
      <alignment vertical="center"/>
    </xf>
    <xf numFmtId="164" fontId="45" fillId="0" borderId="0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38" sqref="A3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2"/>
      <c r="B3" s="3"/>
      <c r="C3" s="2" t="s">
        <v>2</v>
      </c>
      <c r="D3" s="4">
        <v>4</v>
      </c>
      <c r="E3" s="5"/>
      <c r="F3" s="5"/>
      <c r="G3" s="5"/>
      <c r="H3" s="5"/>
      <c r="I3" s="5"/>
      <c r="J3" s="5"/>
      <c r="K3" s="2"/>
    </row>
    <row r="4" spans="1:11" ht="15.75">
      <c r="A4" s="77" t="s">
        <v>3</v>
      </c>
      <c r="B4" s="78" t="s">
        <v>4</v>
      </c>
      <c r="C4" s="79"/>
      <c r="D4" s="79"/>
      <c r="E4" s="79"/>
      <c r="F4" s="79"/>
      <c r="G4" s="79"/>
      <c r="H4" s="79"/>
      <c r="I4" s="79"/>
      <c r="J4" s="80"/>
      <c r="K4" s="81" t="s">
        <v>5</v>
      </c>
    </row>
    <row r="5" spans="1:11" ht="38.25">
      <c r="A5" s="77"/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82" t="s">
        <v>13</v>
      </c>
      <c r="J5" s="82" t="s">
        <v>14</v>
      </c>
      <c r="K5" s="77"/>
    </row>
    <row r="6" spans="1:11" ht="18.75" customHeight="1">
      <c r="A6" s="77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83"/>
      <c r="J6" s="83"/>
      <c r="K6" s="77"/>
    </row>
    <row r="7" spans="1:12" ht="17.25" customHeight="1">
      <c r="A7" s="8" t="s">
        <v>22</v>
      </c>
      <c r="B7" s="9">
        <f aca="true" t="shared" si="0" ref="B7:K7">+B8+B20+B24+B27</f>
        <v>581672</v>
      </c>
      <c r="C7" s="9">
        <f t="shared" si="0"/>
        <v>763479</v>
      </c>
      <c r="D7" s="9">
        <f t="shared" si="0"/>
        <v>757741</v>
      </c>
      <c r="E7" s="9">
        <f t="shared" si="0"/>
        <v>522154</v>
      </c>
      <c r="F7" s="9">
        <f t="shared" si="0"/>
        <v>713999</v>
      </c>
      <c r="G7" s="9">
        <f t="shared" si="0"/>
        <v>1204226</v>
      </c>
      <c r="H7" s="9">
        <f t="shared" si="0"/>
        <v>536522</v>
      </c>
      <c r="I7" s="9">
        <f t="shared" si="0"/>
        <v>120622</v>
      </c>
      <c r="J7" s="9">
        <f t="shared" si="0"/>
        <v>322813</v>
      </c>
      <c r="K7" s="9">
        <f t="shared" si="0"/>
        <v>5523228</v>
      </c>
      <c r="L7" s="10"/>
    </row>
    <row r="8" spans="1:11" ht="17.25" customHeight="1">
      <c r="A8" s="11" t="s">
        <v>23</v>
      </c>
      <c r="B8" s="12">
        <f aca="true" t="shared" si="1" ref="B8:J8">B9+B12+B16</f>
        <v>283566</v>
      </c>
      <c r="C8" s="12">
        <f t="shared" si="1"/>
        <v>383097</v>
      </c>
      <c r="D8" s="12">
        <f t="shared" si="1"/>
        <v>356368</v>
      </c>
      <c r="E8" s="12">
        <f t="shared" si="1"/>
        <v>263108</v>
      </c>
      <c r="F8" s="12">
        <f t="shared" si="1"/>
        <v>342366</v>
      </c>
      <c r="G8" s="12">
        <f t="shared" si="1"/>
        <v>578591</v>
      </c>
      <c r="H8" s="12">
        <f t="shared" si="1"/>
        <v>285738</v>
      </c>
      <c r="I8" s="12">
        <f t="shared" si="1"/>
        <v>54602</v>
      </c>
      <c r="J8" s="12">
        <f t="shared" si="1"/>
        <v>150867</v>
      </c>
      <c r="K8" s="12">
        <f aca="true" t="shared" si="2" ref="K8:K27">SUM(B8:J8)</f>
        <v>2698303</v>
      </c>
    </row>
    <row r="9" spans="1:11" ht="17.25" customHeight="1">
      <c r="A9" s="13" t="s">
        <v>24</v>
      </c>
      <c r="B9" s="14">
        <f aca="true" t="shared" si="3" ref="B9:J9">+B10+B11</f>
        <v>37441</v>
      </c>
      <c r="C9" s="14">
        <f t="shared" si="3"/>
        <v>53460</v>
      </c>
      <c r="D9" s="14">
        <f t="shared" si="3"/>
        <v>43540</v>
      </c>
      <c r="E9" s="14">
        <f t="shared" si="3"/>
        <v>34490</v>
      </c>
      <c r="F9" s="14">
        <f t="shared" si="3"/>
        <v>39431</v>
      </c>
      <c r="G9" s="14">
        <f t="shared" si="3"/>
        <v>52361</v>
      </c>
      <c r="H9" s="14">
        <f t="shared" si="3"/>
        <v>46098</v>
      </c>
      <c r="I9" s="14">
        <f t="shared" si="3"/>
        <v>8317</v>
      </c>
      <c r="J9" s="14">
        <f t="shared" si="3"/>
        <v>17829</v>
      </c>
      <c r="K9" s="12">
        <f t="shared" si="2"/>
        <v>332967</v>
      </c>
    </row>
    <row r="10" spans="1:11" ht="17.25" customHeight="1">
      <c r="A10" s="15" t="s">
        <v>25</v>
      </c>
      <c r="B10" s="14">
        <v>37441</v>
      </c>
      <c r="C10" s="14">
        <v>53460</v>
      </c>
      <c r="D10" s="14">
        <v>43540</v>
      </c>
      <c r="E10" s="14">
        <v>34490</v>
      </c>
      <c r="F10" s="14">
        <v>39431</v>
      </c>
      <c r="G10" s="14">
        <v>52361</v>
      </c>
      <c r="H10" s="14">
        <v>46098</v>
      </c>
      <c r="I10" s="14">
        <v>8317</v>
      </c>
      <c r="J10" s="14">
        <v>17829</v>
      </c>
      <c r="K10" s="12">
        <f t="shared" si="2"/>
        <v>332967</v>
      </c>
    </row>
    <row r="11" spans="1:11" ht="17.25" customHeight="1">
      <c r="A11" s="15" t="s">
        <v>26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2">
        <f t="shared" si="2"/>
        <v>0</v>
      </c>
    </row>
    <row r="12" spans="1:11" ht="17.25" customHeight="1">
      <c r="A12" s="13" t="s">
        <v>27</v>
      </c>
      <c r="B12" s="16">
        <f aca="true" t="shared" si="4" ref="B12:J12">SUM(B13:B15)</f>
        <v>233380</v>
      </c>
      <c r="C12" s="16">
        <f t="shared" si="4"/>
        <v>311655</v>
      </c>
      <c r="D12" s="16">
        <f t="shared" si="4"/>
        <v>296623</v>
      </c>
      <c r="E12" s="16">
        <f t="shared" si="4"/>
        <v>216841</v>
      </c>
      <c r="F12" s="16">
        <f t="shared" si="4"/>
        <v>284329</v>
      </c>
      <c r="G12" s="16">
        <f t="shared" si="4"/>
        <v>493520</v>
      </c>
      <c r="H12" s="16">
        <f t="shared" si="4"/>
        <v>226811</v>
      </c>
      <c r="I12" s="16">
        <f t="shared" si="4"/>
        <v>43473</v>
      </c>
      <c r="J12" s="16">
        <f t="shared" si="4"/>
        <v>126075</v>
      </c>
      <c r="K12" s="12">
        <f t="shared" si="2"/>
        <v>2232707</v>
      </c>
    </row>
    <row r="13" spans="1:13" ht="17.25" customHeight="1">
      <c r="A13" s="17" t="s">
        <v>28</v>
      </c>
      <c r="B13" s="14">
        <v>116252</v>
      </c>
      <c r="C13" s="14">
        <v>163688</v>
      </c>
      <c r="D13" s="14">
        <v>162581</v>
      </c>
      <c r="E13" s="14">
        <v>112984</v>
      </c>
      <c r="F13" s="14">
        <v>148265</v>
      </c>
      <c r="G13" s="14">
        <v>241827</v>
      </c>
      <c r="H13" s="14">
        <v>107368</v>
      </c>
      <c r="I13" s="14">
        <v>24706</v>
      </c>
      <c r="J13" s="14">
        <v>69316</v>
      </c>
      <c r="K13" s="12">
        <f t="shared" si="2"/>
        <v>1146987</v>
      </c>
      <c r="L13" s="10"/>
      <c r="M13" s="18"/>
    </row>
    <row r="14" spans="1:12" ht="17.25" customHeight="1">
      <c r="A14" s="17" t="s">
        <v>29</v>
      </c>
      <c r="B14" s="14">
        <v>106296</v>
      </c>
      <c r="C14" s="14">
        <v>131279</v>
      </c>
      <c r="D14" s="14">
        <v>122753</v>
      </c>
      <c r="E14" s="14">
        <v>93269</v>
      </c>
      <c r="F14" s="14">
        <v>124676</v>
      </c>
      <c r="G14" s="14">
        <v>234461</v>
      </c>
      <c r="H14" s="14">
        <v>102745</v>
      </c>
      <c r="I14" s="14">
        <v>15897</v>
      </c>
      <c r="J14" s="14">
        <v>52860</v>
      </c>
      <c r="K14" s="12">
        <f t="shared" si="2"/>
        <v>984236</v>
      </c>
      <c r="L14" s="10"/>
    </row>
    <row r="15" spans="1:11" ht="17.25" customHeight="1">
      <c r="A15" s="17" t="s">
        <v>30</v>
      </c>
      <c r="B15" s="14">
        <v>10832</v>
      </c>
      <c r="C15" s="14">
        <v>16688</v>
      </c>
      <c r="D15" s="14">
        <v>11289</v>
      </c>
      <c r="E15" s="14">
        <v>10588</v>
      </c>
      <c r="F15" s="14">
        <v>11388</v>
      </c>
      <c r="G15" s="14">
        <v>17232</v>
      </c>
      <c r="H15" s="14">
        <v>16698</v>
      </c>
      <c r="I15" s="14">
        <v>2870</v>
      </c>
      <c r="J15" s="14">
        <v>3899</v>
      </c>
      <c r="K15" s="12">
        <f t="shared" si="2"/>
        <v>101484</v>
      </c>
    </row>
    <row r="16" spans="1:11" ht="17.25" customHeight="1">
      <c r="A16" s="13" t="s">
        <v>31</v>
      </c>
      <c r="B16" s="14">
        <f aca="true" t="shared" si="5" ref="B16:J16">B17+B18+B19</f>
        <v>12745</v>
      </c>
      <c r="C16" s="14">
        <f t="shared" si="5"/>
        <v>17982</v>
      </c>
      <c r="D16" s="14">
        <f t="shared" si="5"/>
        <v>16205</v>
      </c>
      <c r="E16" s="14">
        <f t="shared" si="5"/>
        <v>11777</v>
      </c>
      <c r="F16" s="14">
        <f t="shared" si="5"/>
        <v>18606</v>
      </c>
      <c r="G16" s="14">
        <f t="shared" si="5"/>
        <v>32710</v>
      </c>
      <c r="H16" s="14">
        <f t="shared" si="5"/>
        <v>12829</v>
      </c>
      <c r="I16" s="14">
        <f t="shared" si="5"/>
        <v>2812</v>
      </c>
      <c r="J16" s="14">
        <f t="shared" si="5"/>
        <v>6963</v>
      </c>
      <c r="K16" s="12">
        <f t="shared" si="2"/>
        <v>132629</v>
      </c>
    </row>
    <row r="17" spans="1:11" ht="17.25" customHeight="1">
      <c r="A17" s="17" t="s">
        <v>32</v>
      </c>
      <c r="B17" s="14">
        <v>12598</v>
      </c>
      <c r="C17" s="14">
        <v>17796</v>
      </c>
      <c r="D17" s="14">
        <v>16032</v>
      </c>
      <c r="E17" s="14">
        <v>11634</v>
      </c>
      <c r="F17" s="14">
        <v>18390</v>
      </c>
      <c r="G17" s="14">
        <v>32344</v>
      </c>
      <c r="H17" s="14">
        <v>12674</v>
      </c>
      <c r="I17" s="14">
        <v>2785</v>
      </c>
      <c r="J17" s="14">
        <v>6900</v>
      </c>
      <c r="K17" s="12">
        <f t="shared" si="2"/>
        <v>131153</v>
      </c>
    </row>
    <row r="18" spans="1:11" ht="17.25" customHeight="1">
      <c r="A18" s="17" t="s">
        <v>33</v>
      </c>
      <c r="B18" s="14">
        <v>115</v>
      </c>
      <c r="C18" s="14">
        <v>145</v>
      </c>
      <c r="D18" s="14">
        <v>154</v>
      </c>
      <c r="E18" s="14">
        <v>122</v>
      </c>
      <c r="F18" s="14">
        <v>188</v>
      </c>
      <c r="G18" s="14">
        <v>339</v>
      </c>
      <c r="H18" s="14">
        <v>141</v>
      </c>
      <c r="I18" s="14">
        <v>26</v>
      </c>
      <c r="J18" s="14">
        <v>54</v>
      </c>
      <c r="K18" s="12">
        <f t="shared" si="2"/>
        <v>1284</v>
      </c>
    </row>
    <row r="19" spans="1:11" ht="17.25" customHeight="1">
      <c r="A19" s="17" t="s">
        <v>34</v>
      </c>
      <c r="B19" s="14">
        <v>32</v>
      </c>
      <c r="C19" s="14">
        <v>41</v>
      </c>
      <c r="D19" s="14">
        <v>19</v>
      </c>
      <c r="E19" s="14">
        <v>21</v>
      </c>
      <c r="F19" s="14">
        <v>28</v>
      </c>
      <c r="G19" s="14">
        <v>27</v>
      </c>
      <c r="H19" s="14">
        <v>14</v>
      </c>
      <c r="I19" s="14">
        <v>1</v>
      </c>
      <c r="J19" s="14">
        <v>9</v>
      </c>
      <c r="K19" s="12">
        <f t="shared" si="2"/>
        <v>192</v>
      </c>
    </row>
    <row r="20" spans="1:11" ht="17.25" customHeight="1">
      <c r="A20" s="19" t="s">
        <v>35</v>
      </c>
      <c r="B20" s="12">
        <f aca="true" t="shared" si="6" ref="B20:J20">+B21+B22+B23</f>
        <v>168339</v>
      </c>
      <c r="C20" s="12">
        <f t="shared" si="6"/>
        <v>194262</v>
      </c>
      <c r="D20" s="12">
        <f t="shared" si="6"/>
        <v>209011</v>
      </c>
      <c r="E20" s="12">
        <f t="shared" si="6"/>
        <v>136715</v>
      </c>
      <c r="F20" s="12">
        <f t="shared" si="6"/>
        <v>218781</v>
      </c>
      <c r="G20" s="12">
        <f t="shared" si="6"/>
        <v>409580</v>
      </c>
      <c r="H20" s="12">
        <f t="shared" si="6"/>
        <v>138471</v>
      </c>
      <c r="I20" s="12">
        <f t="shared" si="6"/>
        <v>33871</v>
      </c>
      <c r="J20" s="12">
        <f t="shared" si="6"/>
        <v>86165</v>
      </c>
      <c r="K20" s="12">
        <f t="shared" si="2"/>
        <v>1595195</v>
      </c>
    </row>
    <row r="21" spans="1:12" ht="17.25" customHeight="1">
      <c r="A21" s="20" t="s">
        <v>36</v>
      </c>
      <c r="B21" s="14">
        <v>94075</v>
      </c>
      <c r="C21" s="14">
        <v>117850</v>
      </c>
      <c r="D21" s="14">
        <v>129258</v>
      </c>
      <c r="E21" s="14">
        <v>81657</v>
      </c>
      <c r="F21" s="14">
        <v>128781</v>
      </c>
      <c r="G21" s="14">
        <v>222592</v>
      </c>
      <c r="H21" s="14">
        <v>79340</v>
      </c>
      <c r="I21" s="14">
        <v>21669</v>
      </c>
      <c r="J21" s="14">
        <v>52756</v>
      </c>
      <c r="K21" s="12">
        <f t="shared" si="2"/>
        <v>927978</v>
      </c>
      <c r="L21" s="10"/>
    </row>
    <row r="22" spans="1:12" ht="17.25" customHeight="1">
      <c r="A22" s="20" t="s">
        <v>37</v>
      </c>
      <c r="B22" s="14">
        <v>69649</v>
      </c>
      <c r="C22" s="14">
        <v>70484</v>
      </c>
      <c r="D22" s="14">
        <v>75026</v>
      </c>
      <c r="E22" s="14">
        <v>51512</v>
      </c>
      <c r="F22" s="14">
        <v>84978</v>
      </c>
      <c r="G22" s="14">
        <v>178736</v>
      </c>
      <c r="H22" s="14">
        <v>53619</v>
      </c>
      <c r="I22" s="14">
        <v>11104</v>
      </c>
      <c r="J22" s="14">
        <v>31728</v>
      </c>
      <c r="K22" s="12">
        <f t="shared" si="2"/>
        <v>626836</v>
      </c>
      <c r="L22" s="10"/>
    </row>
    <row r="23" spans="1:11" ht="17.25" customHeight="1">
      <c r="A23" s="20" t="s">
        <v>38</v>
      </c>
      <c r="B23" s="14">
        <v>4615</v>
      </c>
      <c r="C23" s="14">
        <v>5928</v>
      </c>
      <c r="D23" s="14">
        <v>4727</v>
      </c>
      <c r="E23" s="14">
        <v>3546</v>
      </c>
      <c r="F23" s="14">
        <v>5022</v>
      </c>
      <c r="G23" s="14">
        <v>8252</v>
      </c>
      <c r="H23" s="14">
        <v>5512</v>
      </c>
      <c r="I23" s="14">
        <v>1098</v>
      </c>
      <c r="J23" s="14">
        <v>1681</v>
      </c>
      <c r="K23" s="12">
        <f t="shared" si="2"/>
        <v>40381</v>
      </c>
    </row>
    <row r="24" spans="1:11" ht="17.25" customHeight="1">
      <c r="A24" s="19" t="s">
        <v>39</v>
      </c>
      <c r="B24" s="14">
        <f aca="true" t="shared" si="7" ref="B24:J24">+B25+B26</f>
        <v>129767</v>
      </c>
      <c r="C24" s="14">
        <f t="shared" si="7"/>
        <v>186120</v>
      </c>
      <c r="D24" s="14">
        <f t="shared" si="7"/>
        <v>192362</v>
      </c>
      <c r="E24" s="14">
        <f t="shared" si="7"/>
        <v>122331</v>
      </c>
      <c r="F24" s="14">
        <f t="shared" si="7"/>
        <v>152852</v>
      </c>
      <c r="G24" s="14">
        <f t="shared" si="7"/>
        <v>216055</v>
      </c>
      <c r="H24" s="14">
        <f t="shared" si="7"/>
        <v>105116</v>
      </c>
      <c r="I24" s="14">
        <f t="shared" si="7"/>
        <v>32149</v>
      </c>
      <c r="J24" s="14">
        <f t="shared" si="7"/>
        <v>85781</v>
      </c>
      <c r="K24" s="12">
        <f t="shared" si="2"/>
        <v>1222533</v>
      </c>
    </row>
    <row r="25" spans="1:12" ht="17.25" customHeight="1">
      <c r="A25" s="20" t="s">
        <v>40</v>
      </c>
      <c r="B25" s="14">
        <v>69081</v>
      </c>
      <c r="C25" s="14">
        <v>107997</v>
      </c>
      <c r="D25" s="14">
        <v>116456</v>
      </c>
      <c r="E25" s="14">
        <v>74025</v>
      </c>
      <c r="F25" s="14">
        <v>85946</v>
      </c>
      <c r="G25" s="14">
        <v>118668</v>
      </c>
      <c r="H25" s="14">
        <v>58740</v>
      </c>
      <c r="I25" s="14">
        <v>21208</v>
      </c>
      <c r="J25" s="14">
        <v>50526</v>
      </c>
      <c r="K25" s="12">
        <f t="shared" si="2"/>
        <v>702647</v>
      </c>
      <c r="L25" s="10"/>
    </row>
    <row r="26" spans="1:12" ht="17.25" customHeight="1">
      <c r="A26" s="20" t="s">
        <v>41</v>
      </c>
      <c r="B26" s="14">
        <v>60686</v>
      </c>
      <c r="C26" s="14">
        <v>78123</v>
      </c>
      <c r="D26" s="14">
        <v>75906</v>
      </c>
      <c r="E26" s="14">
        <v>48306</v>
      </c>
      <c r="F26" s="14">
        <v>66906</v>
      </c>
      <c r="G26" s="14">
        <v>97387</v>
      </c>
      <c r="H26" s="14">
        <v>46376</v>
      </c>
      <c r="I26" s="14">
        <v>10941</v>
      </c>
      <c r="J26" s="14">
        <v>35255</v>
      </c>
      <c r="K26" s="12">
        <f t="shared" si="2"/>
        <v>519886</v>
      </c>
      <c r="L26" s="10"/>
    </row>
    <row r="27" spans="1:11" ht="34.5" customHeight="1">
      <c r="A27" s="21" t="s">
        <v>42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12">
        <v>7197</v>
      </c>
      <c r="I27" s="12">
        <v>0</v>
      </c>
      <c r="J27" s="12">
        <v>0</v>
      </c>
      <c r="K27" s="12">
        <f t="shared" si="2"/>
        <v>7197</v>
      </c>
    </row>
    <row r="28" spans="1:11" ht="15.75" customHeight="1">
      <c r="A28" s="23"/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4">
        <v>0</v>
      </c>
    </row>
    <row r="29" spans="1:11" ht="17.25" customHeight="1">
      <c r="A29" s="25" t="s">
        <v>43</v>
      </c>
      <c r="B29" s="26">
        <f aca="true" t="shared" si="8" ref="B29:J29">SUM(B30:B33)</f>
        <v>2.8553</v>
      </c>
      <c r="C29" s="26">
        <f t="shared" si="8"/>
        <v>3.1949968699999998</v>
      </c>
      <c r="D29" s="26">
        <f t="shared" si="8"/>
        <v>3.5975</v>
      </c>
      <c r="E29" s="26">
        <f t="shared" si="8"/>
        <v>3.05921955</v>
      </c>
      <c r="F29" s="26">
        <f t="shared" si="8"/>
        <v>3.0275</v>
      </c>
      <c r="G29" s="26">
        <f t="shared" si="8"/>
        <v>2.5547000000000004</v>
      </c>
      <c r="H29" s="26">
        <f t="shared" si="8"/>
        <v>2.9293</v>
      </c>
      <c r="I29" s="26">
        <f t="shared" si="8"/>
        <v>4.8534</v>
      </c>
      <c r="J29" s="26">
        <f t="shared" si="8"/>
        <v>3.0858</v>
      </c>
      <c r="K29" s="24">
        <v>0</v>
      </c>
    </row>
    <row r="30" spans="1:11" ht="17.25" customHeight="1">
      <c r="A30" s="19" t="s">
        <v>44</v>
      </c>
      <c r="B30" s="27">
        <v>2.8601</v>
      </c>
      <c r="C30" s="27">
        <v>3.1928</v>
      </c>
      <c r="D30" s="27">
        <v>3.6025</v>
      </c>
      <c r="E30" s="27">
        <v>3.0638</v>
      </c>
      <c r="F30" s="27">
        <v>3.0322</v>
      </c>
      <c r="G30" s="27">
        <v>2.5586</v>
      </c>
      <c r="H30" s="27">
        <v>2.9339</v>
      </c>
      <c r="I30" s="27">
        <v>4.8534</v>
      </c>
      <c r="J30" s="27">
        <v>3.0858</v>
      </c>
      <c r="K30" s="24">
        <v>0</v>
      </c>
    </row>
    <row r="31" spans="1:11" ht="17.25" customHeight="1">
      <c r="A31" s="21" t="s">
        <v>45</v>
      </c>
      <c r="B31" s="22">
        <v>0</v>
      </c>
      <c r="C31" s="28">
        <v>0.00709687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4">
        <v>0</v>
      </c>
    </row>
    <row r="32" spans="1:11" ht="17.25" customHeight="1">
      <c r="A32" s="29" t="s">
        <v>46</v>
      </c>
      <c r="B32" s="30">
        <v>-0.0048</v>
      </c>
      <c r="C32" s="30">
        <v>-0.0049</v>
      </c>
      <c r="D32" s="30">
        <v>-0.005</v>
      </c>
      <c r="E32" s="30">
        <v>-0.00458045</v>
      </c>
      <c r="F32" s="30">
        <v>-0.0047</v>
      </c>
      <c r="G32" s="30">
        <v>-0.0039</v>
      </c>
      <c r="H32" s="30">
        <v>-0.0046</v>
      </c>
      <c r="I32" s="22">
        <v>0</v>
      </c>
      <c r="J32" s="22">
        <v>0</v>
      </c>
      <c r="K32" s="31">
        <v>0</v>
      </c>
    </row>
    <row r="33" spans="1:11" ht="17.25" customHeight="1">
      <c r="A33" s="21" t="s">
        <v>47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4">
        <v>0</v>
      </c>
    </row>
    <row r="34" spans="1:11" ht="13.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7.25" customHeight="1">
      <c r="A35" s="25" t="s">
        <v>48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32">
        <v>12256.36</v>
      </c>
      <c r="I35" s="24">
        <v>0</v>
      </c>
      <c r="J35" s="24">
        <v>0</v>
      </c>
      <c r="K35" s="32">
        <f>SUM(B35:J35)</f>
        <v>12256.36</v>
      </c>
    </row>
    <row r="36" spans="1:11" ht="17.25" customHeight="1">
      <c r="A36" s="19" t="s">
        <v>49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32">
        <v>55619.32</v>
      </c>
      <c r="I36" s="24">
        <v>0</v>
      </c>
      <c r="J36" s="24">
        <v>0</v>
      </c>
      <c r="K36" s="32">
        <f>SUM(B36:J36)</f>
        <v>55619.32</v>
      </c>
    </row>
    <row r="37" spans="1:11" ht="17.25" customHeight="1">
      <c r="A37" s="19" t="s">
        <v>50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4">
        <v>18</v>
      </c>
      <c r="I37" s="14">
        <v>0</v>
      </c>
      <c r="J37" s="14">
        <v>0</v>
      </c>
      <c r="K37" s="14">
        <f>SUM(B37:J37)</f>
        <v>18</v>
      </c>
    </row>
    <row r="38" spans="1:11" ht="14.25" customHeight="1">
      <c r="A38" s="25"/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33"/>
    </row>
    <row r="39" spans="1:11" ht="17.25" customHeight="1">
      <c r="A39" s="25" t="s">
        <v>51</v>
      </c>
      <c r="B39" s="32">
        <f aca="true" t="shared" si="9" ref="B39:J39">+B43+B40</f>
        <v>4091.68</v>
      </c>
      <c r="C39" s="32">
        <f t="shared" si="9"/>
        <v>5773.72</v>
      </c>
      <c r="D39" s="32">
        <f t="shared" si="9"/>
        <v>6385.76</v>
      </c>
      <c r="E39" s="32">
        <f t="shared" si="9"/>
        <v>3445.4</v>
      </c>
      <c r="F39" s="32">
        <f t="shared" si="9"/>
        <v>5281.52</v>
      </c>
      <c r="G39" s="32">
        <f t="shared" si="9"/>
        <v>7430.08</v>
      </c>
      <c r="H39" s="32">
        <f t="shared" si="9"/>
        <v>3715.04</v>
      </c>
      <c r="I39" s="32">
        <f t="shared" si="9"/>
        <v>1065.72</v>
      </c>
      <c r="J39" s="32">
        <f t="shared" si="9"/>
        <v>2217.04</v>
      </c>
      <c r="K39" s="32">
        <f>SUM(B39:J39)</f>
        <v>39405.96000000001</v>
      </c>
    </row>
    <row r="40" spans="1:11" ht="17.25" customHeight="1">
      <c r="A40" s="19" t="s">
        <v>52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</row>
    <row r="41" spans="1:11" ht="17.25" customHeight="1">
      <c r="A41" s="20" t="s">
        <v>53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7.25" customHeight="1">
      <c r="A42" s="20" t="s">
        <v>54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</row>
    <row r="43" spans="1:11" ht="17.25" customHeight="1">
      <c r="A43" s="35" t="s">
        <v>55</v>
      </c>
      <c r="B43" s="36">
        <f aca="true" t="shared" si="10" ref="B43:J43">ROUND(B44*B45,2)</f>
        <v>4091.68</v>
      </c>
      <c r="C43" s="36">
        <f t="shared" si="10"/>
        <v>5773.72</v>
      </c>
      <c r="D43" s="36">
        <f t="shared" si="10"/>
        <v>6385.76</v>
      </c>
      <c r="E43" s="36">
        <f t="shared" si="10"/>
        <v>3445.4</v>
      </c>
      <c r="F43" s="36">
        <f t="shared" si="10"/>
        <v>5281.52</v>
      </c>
      <c r="G43" s="36">
        <f t="shared" si="10"/>
        <v>7430.08</v>
      </c>
      <c r="H43" s="36">
        <f t="shared" si="10"/>
        <v>3715.04</v>
      </c>
      <c r="I43" s="36">
        <f t="shared" si="10"/>
        <v>1065.72</v>
      </c>
      <c r="J43" s="36">
        <f t="shared" si="10"/>
        <v>2217.04</v>
      </c>
      <c r="K43" s="36">
        <f>SUM(B43:J43)</f>
        <v>39405.96000000001</v>
      </c>
    </row>
    <row r="44" spans="1:11" ht="17.25" customHeight="1">
      <c r="A44" s="37" t="s">
        <v>56</v>
      </c>
      <c r="B44" s="38">
        <v>956</v>
      </c>
      <c r="C44" s="38">
        <v>1349</v>
      </c>
      <c r="D44" s="38">
        <v>1492</v>
      </c>
      <c r="E44" s="38">
        <v>805</v>
      </c>
      <c r="F44" s="38">
        <v>1234</v>
      </c>
      <c r="G44" s="38">
        <v>1736</v>
      </c>
      <c r="H44" s="38">
        <v>868</v>
      </c>
      <c r="I44" s="38">
        <v>249</v>
      </c>
      <c r="J44" s="38">
        <v>518</v>
      </c>
      <c r="K44" s="38">
        <f>SUM(B44:J44)</f>
        <v>9207</v>
      </c>
    </row>
    <row r="45" spans="1:12" ht="17.25" customHeight="1">
      <c r="A45" s="37" t="s">
        <v>57</v>
      </c>
      <c r="B45" s="36">
        <v>4.28</v>
      </c>
      <c r="C45" s="36">
        <v>4.28</v>
      </c>
      <c r="D45" s="36">
        <v>4.28</v>
      </c>
      <c r="E45" s="36">
        <v>4.28</v>
      </c>
      <c r="F45" s="36">
        <v>4.28</v>
      </c>
      <c r="G45" s="36">
        <v>4.28</v>
      </c>
      <c r="H45" s="36">
        <v>4.28</v>
      </c>
      <c r="I45" s="36">
        <v>4.28</v>
      </c>
      <c r="J45" s="31">
        <v>4.28</v>
      </c>
      <c r="K45" s="36">
        <v>4.28</v>
      </c>
      <c r="L45" s="39"/>
    </row>
    <row r="46" spans="1:11" ht="17.25" customHeight="1">
      <c r="A46" s="25"/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33"/>
    </row>
    <row r="47" spans="1:11" ht="17.25" customHeight="1">
      <c r="A47" s="40" t="s">
        <v>58</v>
      </c>
      <c r="B47" s="41">
        <f aca="true" t="shared" si="11" ref="B47:J47">+B48+B57</f>
        <v>1681565.31</v>
      </c>
      <c r="C47" s="41">
        <f t="shared" si="11"/>
        <v>2469096.4300000006</v>
      </c>
      <c r="D47" s="41">
        <f t="shared" si="11"/>
        <v>2757572.51</v>
      </c>
      <c r="E47" s="41">
        <f t="shared" si="11"/>
        <v>1623731.16</v>
      </c>
      <c r="F47" s="41">
        <f t="shared" si="11"/>
        <v>2185032.18</v>
      </c>
      <c r="G47" s="41">
        <f t="shared" si="11"/>
        <v>3113417.7300000004</v>
      </c>
      <c r="H47" s="41">
        <f t="shared" si="11"/>
        <v>1607863.86</v>
      </c>
      <c r="I47" s="41">
        <f t="shared" si="11"/>
        <v>586492.53</v>
      </c>
      <c r="J47" s="41">
        <f t="shared" si="11"/>
        <v>1012211.91</v>
      </c>
      <c r="K47" s="41">
        <f aca="true" t="shared" si="12" ref="K47:K53">SUM(B47:J47)</f>
        <v>17036983.619999997</v>
      </c>
    </row>
    <row r="48" spans="1:11" ht="17.25" customHeight="1">
      <c r="A48" s="19" t="s">
        <v>59</v>
      </c>
      <c r="B48" s="32">
        <f aca="true" t="shared" si="13" ref="B48:J48">SUM(B49:B56)</f>
        <v>1664939.74</v>
      </c>
      <c r="C48" s="32">
        <f t="shared" si="13"/>
        <v>2445086.7300000004</v>
      </c>
      <c r="D48" s="32">
        <f t="shared" si="13"/>
        <v>2732359</v>
      </c>
      <c r="E48" s="32">
        <f t="shared" si="13"/>
        <v>1600829.13</v>
      </c>
      <c r="F48" s="32">
        <f t="shared" si="13"/>
        <v>2166913.49</v>
      </c>
      <c r="G48" s="32">
        <f t="shared" si="13"/>
        <v>3083866.24</v>
      </c>
      <c r="H48" s="32">
        <f t="shared" si="13"/>
        <v>1587605.3</v>
      </c>
      <c r="I48" s="32">
        <f t="shared" si="13"/>
        <v>586492.53</v>
      </c>
      <c r="J48" s="32">
        <f t="shared" si="13"/>
        <v>998353.4</v>
      </c>
      <c r="K48" s="32">
        <f t="shared" si="12"/>
        <v>16866445.560000002</v>
      </c>
    </row>
    <row r="49" spans="1:11" ht="17.25" customHeight="1">
      <c r="A49" s="42" t="s">
        <v>60</v>
      </c>
      <c r="B49" s="32">
        <f aca="true" t="shared" si="14" ref="B49:J49">ROUND(B30*B7,2)</f>
        <v>1663640.09</v>
      </c>
      <c r="C49" s="32">
        <f t="shared" si="14"/>
        <v>2437635.75</v>
      </c>
      <c r="D49" s="32">
        <f t="shared" si="14"/>
        <v>2729761.95</v>
      </c>
      <c r="E49" s="32">
        <f t="shared" si="14"/>
        <v>1599775.43</v>
      </c>
      <c r="F49" s="32">
        <f t="shared" si="14"/>
        <v>2164987.77</v>
      </c>
      <c r="G49" s="32">
        <f t="shared" si="14"/>
        <v>3081132.64</v>
      </c>
      <c r="H49" s="32">
        <f t="shared" si="14"/>
        <v>1574101.9</v>
      </c>
      <c r="I49" s="32">
        <f t="shared" si="14"/>
        <v>585426.81</v>
      </c>
      <c r="J49" s="32">
        <f t="shared" si="14"/>
        <v>996136.36</v>
      </c>
      <c r="K49" s="32">
        <f t="shared" si="12"/>
        <v>16832598.700000003</v>
      </c>
    </row>
    <row r="50" spans="1:11" ht="17.25" customHeight="1">
      <c r="A50" s="42" t="s">
        <v>61</v>
      </c>
      <c r="B50" s="24">
        <v>0</v>
      </c>
      <c r="C50" s="32">
        <f>ROUND(C31*C7,2)</f>
        <v>5418.31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32">
        <f t="shared" si="12"/>
        <v>5418.31</v>
      </c>
    </row>
    <row r="51" spans="1:11" ht="17.25" customHeight="1">
      <c r="A51" s="43" t="s">
        <v>62</v>
      </c>
      <c r="B51" s="44">
        <f aca="true" t="shared" si="15" ref="B51:H51">ROUND(B32*B7,2)</f>
        <v>-2792.03</v>
      </c>
      <c r="C51" s="44">
        <f t="shared" si="15"/>
        <v>-3741.05</v>
      </c>
      <c r="D51" s="44">
        <f t="shared" si="15"/>
        <v>-3788.71</v>
      </c>
      <c r="E51" s="44">
        <f t="shared" si="15"/>
        <v>-2391.7</v>
      </c>
      <c r="F51" s="44">
        <f t="shared" si="15"/>
        <v>-3355.8</v>
      </c>
      <c r="G51" s="44">
        <f t="shared" si="15"/>
        <v>-4696.48</v>
      </c>
      <c r="H51" s="44">
        <f t="shared" si="15"/>
        <v>-2468</v>
      </c>
      <c r="I51" s="24">
        <v>0</v>
      </c>
      <c r="J51" s="24">
        <v>0</v>
      </c>
      <c r="K51" s="44">
        <f t="shared" si="12"/>
        <v>-23233.77</v>
      </c>
    </row>
    <row r="52" spans="1:11" ht="17.25" customHeight="1">
      <c r="A52" s="42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f t="shared" si="12"/>
        <v>0</v>
      </c>
    </row>
    <row r="53" spans="1:11" ht="17.25" customHeight="1">
      <c r="A53" s="20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32">
        <f>+H35</f>
        <v>12256.36</v>
      </c>
      <c r="I53" s="22">
        <f>+I35</f>
        <v>0</v>
      </c>
      <c r="J53" s="22">
        <f>+J35</f>
        <v>0</v>
      </c>
      <c r="K53" s="32">
        <f t="shared" si="12"/>
        <v>12256.36</v>
      </c>
    </row>
    <row r="54" spans="1:11" ht="17.25" customHeight="1">
      <c r="A54" s="20" t="s">
        <v>65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17.25" customHeight="1">
      <c r="A55" s="20" t="s">
        <v>66</v>
      </c>
      <c r="B55" s="45">
        <v>4091.68</v>
      </c>
      <c r="C55" s="45">
        <v>5773.72</v>
      </c>
      <c r="D55" s="45">
        <v>6385.76</v>
      </c>
      <c r="E55" s="24">
        <v>3445.4</v>
      </c>
      <c r="F55" s="45">
        <v>5281.52</v>
      </c>
      <c r="G55" s="45">
        <v>7430.08</v>
      </c>
      <c r="H55" s="45">
        <v>3715.04</v>
      </c>
      <c r="I55" s="45">
        <v>1065.72</v>
      </c>
      <c r="J55" s="45">
        <v>2217.04</v>
      </c>
      <c r="K55" s="32">
        <f>SUM(B55:J55)</f>
        <v>39405.96000000001</v>
      </c>
    </row>
    <row r="56" spans="1:11" ht="17.25" customHeight="1">
      <c r="A56" s="20" t="s">
        <v>67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f>SUM(B56:J56)</f>
        <v>0</v>
      </c>
    </row>
    <row r="57" spans="1:11" ht="17.25" customHeight="1">
      <c r="A57" s="19" t="s">
        <v>68</v>
      </c>
      <c r="B57" s="45">
        <v>16625.57</v>
      </c>
      <c r="C57" s="45">
        <v>24009.7</v>
      </c>
      <c r="D57" s="45">
        <v>25213.51</v>
      </c>
      <c r="E57" s="45">
        <v>22902.03</v>
      </c>
      <c r="F57" s="45">
        <v>18118.69</v>
      </c>
      <c r="G57" s="45">
        <v>29551.49</v>
      </c>
      <c r="H57" s="45">
        <v>20258.56</v>
      </c>
      <c r="I57" s="24">
        <v>0</v>
      </c>
      <c r="J57" s="45">
        <v>13858.51</v>
      </c>
      <c r="K57" s="45">
        <f>SUM(B57:J57)</f>
        <v>170538.06</v>
      </c>
    </row>
    <row r="58" spans="1:11" ht="17.25" customHeight="1">
      <c r="A58" s="19"/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f>SUM(B58:J58)</f>
        <v>0</v>
      </c>
    </row>
    <row r="59" spans="1:11" ht="17.25" customHeight="1">
      <c r="A59" s="46"/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f>SUM(B59:J59)</f>
        <v>0</v>
      </c>
    </row>
    <row r="60" spans="1:11" ht="17.25" customHeight="1">
      <c r="A60" s="19"/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/>
    </row>
    <row r="61" spans="1:11" ht="18.75" customHeight="1">
      <c r="A61" s="25" t="s">
        <v>69</v>
      </c>
      <c r="B61" s="48">
        <f aca="true" t="shared" si="16" ref="B61:J61">+B62+B69+B104+B105</f>
        <v>-255525.87</v>
      </c>
      <c r="C61" s="48">
        <f t="shared" si="16"/>
        <v>-345299.01</v>
      </c>
      <c r="D61" s="48">
        <f t="shared" si="16"/>
        <v>-289421.38</v>
      </c>
      <c r="E61" s="48">
        <f t="shared" si="16"/>
        <v>-309336.85000000003</v>
      </c>
      <c r="F61" s="48">
        <f t="shared" si="16"/>
        <v>-322674.44</v>
      </c>
      <c r="G61" s="48">
        <f t="shared" si="16"/>
        <v>-387252.94</v>
      </c>
      <c r="H61" s="48">
        <f t="shared" si="16"/>
        <v>-210794.44</v>
      </c>
      <c r="I61" s="48">
        <f t="shared" si="16"/>
        <v>-116694.57</v>
      </c>
      <c r="J61" s="48">
        <f t="shared" si="16"/>
        <v>-92679.84</v>
      </c>
      <c r="K61" s="48">
        <f>SUM(B61:J61)</f>
        <v>-2329679.34</v>
      </c>
    </row>
    <row r="62" spans="1:11" ht="18.75" customHeight="1">
      <c r="A62" s="19" t="s">
        <v>70</v>
      </c>
      <c r="B62" s="48">
        <f aca="true" t="shared" si="17" ref="B62:J62">B63+B64+B65+B66+B67+B68</f>
        <v>-221876.18</v>
      </c>
      <c r="C62" s="48">
        <f t="shared" si="17"/>
        <v>-220330.79</v>
      </c>
      <c r="D62" s="48">
        <f t="shared" si="17"/>
        <v>-202523.63</v>
      </c>
      <c r="E62" s="48">
        <f t="shared" si="17"/>
        <v>-256437.89</v>
      </c>
      <c r="F62" s="48">
        <f t="shared" si="17"/>
        <v>-248833.05</v>
      </c>
      <c r="G62" s="48">
        <f t="shared" si="17"/>
        <v>-300630.57</v>
      </c>
      <c r="H62" s="48">
        <f t="shared" si="17"/>
        <v>-184392</v>
      </c>
      <c r="I62" s="48">
        <f t="shared" si="17"/>
        <v>-33268</v>
      </c>
      <c r="J62" s="48">
        <f t="shared" si="17"/>
        <v>-71316</v>
      </c>
      <c r="K62" s="48">
        <f>SUM(B62:J62)</f>
        <v>-1739608.11</v>
      </c>
    </row>
    <row r="63" spans="1:11" ht="18.75" customHeight="1">
      <c r="A63" s="20" t="s">
        <v>71</v>
      </c>
      <c r="B63" s="48">
        <f aca="true" t="shared" si="18" ref="B63:J63">-ROUND(B9*$D$3,2)</f>
        <v>-149764</v>
      </c>
      <c r="C63" s="48">
        <f t="shared" si="18"/>
        <v>-213840</v>
      </c>
      <c r="D63" s="48">
        <f t="shared" si="18"/>
        <v>-174160</v>
      </c>
      <c r="E63" s="48">
        <f t="shared" si="18"/>
        <v>-137960</v>
      </c>
      <c r="F63" s="48">
        <f t="shared" si="18"/>
        <v>-157724</v>
      </c>
      <c r="G63" s="48">
        <f t="shared" si="18"/>
        <v>-209444</v>
      </c>
      <c r="H63" s="48">
        <f t="shared" si="18"/>
        <v>-184392</v>
      </c>
      <c r="I63" s="48">
        <f t="shared" si="18"/>
        <v>-33268</v>
      </c>
      <c r="J63" s="48">
        <f t="shared" si="18"/>
        <v>-71316</v>
      </c>
      <c r="K63" s="48">
        <f>SUM(B63:J63)</f>
        <v>-1331868</v>
      </c>
    </row>
    <row r="64" spans="1:11" ht="18.75" customHeight="1">
      <c r="A64" s="20" t="s">
        <v>72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8.75" customHeight="1">
      <c r="A65" s="20" t="s">
        <v>73</v>
      </c>
      <c r="B65" s="48">
        <v>-1072</v>
      </c>
      <c r="C65" s="48">
        <v>-276</v>
      </c>
      <c r="D65" s="48">
        <v>-192</v>
      </c>
      <c r="E65" s="48">
        <v>-744</v>
      </c>
      <c r="F65" s="48">
        <v>-388</v>
      </c>
      <c r="G65" s="48">
        <v>-272</v>
      </c>
      <c r="H65" s="24">
        <v>0</v>
      </c>
      <c r="I65" s="24">
        <v>0</v>
      </c>
      <c r="J65" s="24">
        <v>0</v>
      </c>
      <c r="K65" s="48">
        <f>SUM(B65:J65)</f>
        <v>-2944</v>
      </c>
    </row>
    <row r="66" spans="1:11" ht="18.75" customHeight="1">
      <c r="A66" s="20" t="s">
        <v>74</v>
      </c>
      <c r="B66" s="48">
        <v>-4428</v>
      </c>
      <c r="C66" s="48">
        <v>-1420</v>
      </c>
      <c r="D66" s="48">
        <v>-1288</v>
      </c>
      <c r="E66" s="48">
        <v>-2324</v>
      </c>
      <c r="F66" s="48">
        <v>-2224</v>
      </c>
      <c r="G66" s="48">
        <v>-868</v>
      </c>
      <c r="H66" s="24">
        <v>0</v>
      </c>
      <c r="I66" s="24">
        <v>0</v>
      </c>
      <c r="J66" s="24">
        <v>0</v>
      </c>
      <c r="K66" s="48">
        <f>SUM(B66:J66)</f>
        <v>-12552</v>
      </c>
    </row>
    <row r="67" spans="1:11" ht="18.75" customHeight="1">
      <c r="A67" s="20" t="s">
        <v>75</v>
      </c>
      <c r="B67" s="48">
        <v>-66612.18</v>
      </c>
      <c r="C67" s="48">
        <v>-4794.79</v>
      </c>
      <c r="D67" s="48">
        <v>-26883.63</v>
      </c>
      <c r="E67" s="48">
        <v>-115409.89</v>
      </c>
      <c r="F67" s="48">
        <v>-88497.05</v>
      </c>
      <c r="G67" s="48">
        <v>-90046.57</v>
      </c>
      <c r="H67" s="24">
        <v>0</v>
      </c>
      <c r="I67" s="24">
        <v>0</v>
      </c>
      <c r="J67" s="24">
        <v>0</v>
      </c>
      <c r="K67" s="48">
        <f>SUM(B67:J67)</f>
        <v>-392244.11</v>
      </c>
    </row>
    <row r="68" spans="1:11" ht="18.75" customHeight="1">
      <c r="A68" s="20" t="s">
        <v>76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s="49" customFormat="1" ht="18.75" customHeight="1">
      <c r="A69" s="37" t="s">
        <v>77</v>
      </c>
      <c r="B69" s="44">
        <f aca="true" t="shared" si="19" ref="B69:J69">SUM(B70:B103)</f>
        <v>-33649.69</v>
      </c>
      <c r="C69" s="44">
        <f t="shared" si="19"/>
        <v>-124968.22</v>
      </c>
      <c r="D69" s="44">
        <f t="shared" si="19"/>
        <v>-86897.75</v>
      </c>
      <c r="E69" s="44">
        <f t="shared" si="19"/>
        <v>-52898.96</v>
      </c>
      <c r="F69" s="44">
        <f t="shared" si="19"/>
        <v>-73841.39</v>
      </c>
      <c r="G69" s="44">
        <f t="shared" si="19"/>
        <v>-86622.37</v>
      </c>
      <c r="H69" s="44">
        <f t="shared" si="19"/>
        <v>-26402.44</v>
      </c>
      <c r="I69" s="44">
        <f t="shared" si="19"/>
        <v>-83426.57</v>
      </c>
      <c r="J69" s="44">
        <f t="shared" si="19"/>
        <v>-21363.84</v>
      </c>
      <c r="K69" s="44">
        <f aca="true" t="shared" si="20" ref="K69:K74">SUM(B69:J69)</f>
        <v>-590071.23</v>
      </c>
    </row>
    <row r="70" spans="1:11" ht="18.75" customHeight="1">
      <c r="A70" s="20" t="s">
        <v>78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f t="shared" si="20"/>
        <v>0</v>
      </c>
    </row>
    <row r="71" spans="1:11" ht="18.75" customHeight="1">
      <c r="A71" s="20" t="s">
        <v>79</v>
      </c>
      <c r="B71" s="24">
        <v>0</v>
      </c>
      <c r="C71" s="48">
        <v>-39.58</v>
      </c>
      <c r="D71" s="48">
        <v>-6.4</v>
      </c>
      <c r="E71" s="24">
        <v>0</v>
      </c>
      <c r="F71" s="24">
        <v>0</v>
      </c>
      <c r="G71" s="48">
        <v>-6.4</v>
      </c>
      <c r="H71" s="24">
        <v>0</v>
      </c>
      <c r="I71" s="24">
        <v>0</v>
      </c>
      <c r="J71" s="24">
        <v>0</v>
      </c>
      <c r="K71" s="44">
        <f t="shared" si="20"/>
        <v>-52.379999999999995</v>
      </c>
    </row>
    <row r="72" spans="1:11" ht="18.75" customHeight="1">
      <c r="A72" s="20" t="s">
        <v>80</v>
      </c>
      <c r="B72" s="24">
        <v>0</v>
      </c>
      <c r="C72" s="24">
        <v>0</v>
      </c>
      <c r="D72" s="48">
        <v>-1103.33</v>
      </c>
      <c r="E72" s="24">
        <v>0</v>
      </c>
      <c r="F72" s="48">
        <v>-393.33</v>
      </c>
      <c r="G72" s="24">
        <v>0</v>
      </c>
      <c r="H72" s="24">
        <v>0</v>
      </c>
      <c r="I72" s="50">
        <v>-2472.57</v>
      </c>
      <c r="J72" s="24">
        <v>0</v>
      </c>
      <c r="K72" s="44">
        <f t="shared" si="20"/>
        <v>-3969.23</v>
      </c>
    </row>
    <row r="73" spans="1:11" ht="18.75" customHeight="1">
      <c r="A73" s="20" t="s">
        <v>81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48">
        <v>-60000</v>
      </c>
      <c r="J73" s="24">
        <v>0</v>
      </c>
      <c r="K73" s="44">
        <f t="shared" si="20"/>
        <v>-60000</v>
      </c>
    </row>
    <row r="74" spans="1:11" ht="18.75" customHeight="1">
      <c r="A74" s="42" t="s">
        <v>82</v>
      </c>
      <c r="B74" s="48">
        <v>-14510.95</v>
      </c>
      <c r="C74" s="48">
        <v>-21065.24</v>
      </c>
      <c r="D74" s="48">
        <v>-19913.81</v>
      </c>
      <c r="E74" s="48">
        <v>-13964.76</v>
      </c>
      <c r="F74" s="48">
        <v>-19190.48</v>
      </c>
      <c r="G74" s="48">
        <v>-29243.33</v>
      </c>
      <c r="H74" s="48">
        <v>-14319.05</v>
      </c>
      <c r="I74" s="48">
        <v>-5033.81</v>
      </c>
      <c r="J74" s="48">
        <v>-10377.62</v>
      </c>
      <c r="K74" s="44">
        <f t="shared" si="20"/>
        <v>-147619.05</v>
      </c>
    </row>
    <row r="75" spans="1:11" ht="18.75" customHeight="1">
      <c r="A75" s="20" t="s">
        <v>83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8.75" customHeight="1">
      <c r="A76" s="20" t="s">
        <v>84</v>
      </c>
      <c r="B76" s="44">
        <v>-18138.74</v>
      </c>
      <c r="C76" s="44">
        <v>-102863.4</v>
      </c>
      <c r="D76" s="44">
        <v>-65874.21</v>
      </c>
      <c r="E76" s="44">
        <v>-36934.2</v>
      </c>
      <c r="F76" s="44">
        <v>-52257.58</v>
      </c>
      <c r="G76" s="44">
        <v>-53872.64</v>
      </c>
      <c r="H76" s="44">
        <v>-11083.39</v>
      </c>
      <c r="I76" s="44">
        <v>-15920.19</v>
      </c>
      <c r="J76" s="44">
        <v>-10986.22</v>
      </c>
      <c r="K76" s="44">
        <f aca="true" t="shared" si="21" ref="K76:K91">SUM(B76:J76)</f>
        <v>-367930.57</v>
      </c>
    </row>
    <row r="77" spans="1:11" ht="18.75" customHeight="1">
      <c r="A77" s="20" t="s">
        <v>85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f t="shared" si="21"/>
        <v>0</v>
      </c>
    </row>
    <row r="78" spans="1:11" ht="18.75" customHeight="1">
      <c r="A78" s="20" t="s">
        <v>86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f t="shared" si="21"/>
        <v>0</v>
      </c>
    </row>
    <row r="79" spans="1:11" ht="18.75" customHeight="1">
      <c r="A79" s="20" t="s">
        <v>87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f t="shared" si="21"/>
        <v>0</v>
      </c>
    </row>
    <row r="80" spans="1:11" ht="18.75" customHeight="1">
      <c r="A80" s="20" t="s">
        <v>88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f t="shared" si="21"/>
        <v>0</v>
      </c>
    </row>
    <row r="81" spans="1:11" ht="18.75" customHeight="1">
      <c r="A81" s="20" t="s">
        <v>89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f t="shared" si="21"/>
        <v>0</v>
      </c>
    </row>
    <row r="82" spans="1:11" ht="18.75" customHeight="1">
      <c r="A82" s="20" t="s">
        <v>90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f t="shared" si="21"/>
        <v>0</v>
      </c>
    </row>
    <row r="83" spans="1:11" ht="18.75" customHeight="1">
      <c r="A83" s="20" t="s">
        <v>91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f t="shared" si="21"/>
        <v>0</v>
      </c>
    </row>
    <row r="84" spans="1:11" ht="18.75" customHeight="1">
      <c r="A84" s="20" t="s">
        <v>92</v>
      </c>
      <c r="B84" s="44">
        <v>-1000</v>
      </c>
      <c r="C84" s="44">
        <v>-1000</v>
      </c>
      <c r="D84" s="24">
        <v>0</v>
      </c>
      <c r="E84" s="44">
        <v>-1000</v>
      </c>
      <c r="F84" s="44">
        <v>-2000</v>
      </c>
      <c r="G84" s="44">
        <v>-3000</v>
      </c>
      <c r="H84" s="24">
        <v>0</v>
      </c>
      <c r="I84" s="24">
        <v>0</v>
      </c>
      <c r="J84" s="24">
        <v>0</v>
      </c>
      <c r="K84" s="44">
        <f t="shared" si="21"/>
        <v>-8000</v>
      </c>
    </row>
    <row r="85" spans="1:11" ht="18.75" customHeight="1">
      <c r="A85" s="20" t="s">
        <v>93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f t="shared" si="21"/>
        <v>0</v>
      </c>
    </row>
    <row r="86" spans="1:11" ht="18.75" customHeight="1">
      <c r="A86" s="20" t="s">
        <v>94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44">
        <v>-500</v>
      </c>
      <c r="H86" s="24">
        <v>0</v>
      </c>
      <c r="I86" s="24">
        <v>0</v>
      </c>
      <c r="J86" s="24">
        <v>0</v>
      </c>
      <c r="K86" s="44">
        <f t="shared" si="21"/>
        <v>-500</v>
      </c>
    </row>
    <row r="87" spans="1:11" ht="18.75" customHeight="1">
      <c r="A87" s="20" t="s">
        <v>95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f t="shared" si="21"/>
        <v>0</v>
      </c>
    </row>
    <row r="88" spans="1:11" ht="18.75" customHeight="1">
      <c r="A88" s="20" t="s">
        <v>96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f t="shared" si="21"/>
        <v>0</v>
      </c>
    </row>
    <row r="89" spans="1:11" ht="18.75" customHeight="1">
      <c r="A89" s="20" t="s">
        <v>97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f t="shared" si="21"/>
        <v>0</v>
      </c>
    </row>
    <row r="90" spans="1:11" ht="18.75" customHeight="1">
      <c r="A90" s="20" t="s">
        <v>98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f t="shared" si="21"/>
        <v>0</v>
      </c>
    </row>
    <row r="91" spans="1:12" ht="18.75" customHeight="1">
      <c r="A91" s="20" t="s">
        <v>99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f t="shared" si="21"/>
        <v>0</v>
      </c>
      <c r="L91" s="51"/>
    </row>
    <row r="92" spans="1:12" ht="18.75" customHeight="1">
      <c r="A92" s="20" t="s">
        <v>100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52"/>
    </row>
    <row r="93" spans="1:12" ht="18.75" customHeight="1">
      <c r="A93" s="20" t="s">
        <v>101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52"/>
    </row>
    <row r="94" spans="1:12" ht="18.75" customHeight="1">
      <c r="A94" s="20" t="s">
        <v>102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52"/>
    </row>
    <row r="95" spans="1:12" ht="18.75" customHeight="1">
      <c r="A95" s="20" t="s">
        <v>103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52"/>
    </row>
    <row r="96" spans="1:12" ht="18.75" customHeight="1">
      <c r="A96" s="20" t="s">
        <v>104</v>
      </c>
      <c r="B96" s="24">
        <v>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52"/>
    </row>
    <row r="97" spans="1:12" s="49" customFormat="1" ht="18.75" customHeight="1">
      <c r="A97" s="37" t="s">
        <v>105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f>SUM(B97:J97)</f>
        <v>0</v>
      </c>
      <c r="L97" s="53"/>
    </row>
    <row r="98" spans="1:12" ht="18.75" customHeight="1">
      <c r="A98" s="37" t="s">
        <v>106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2">
        <f>ROUND(SUM(B98:J98),2)</f>
        <v>0</v>
      </c>
      <c r="L98" s="52"/>
    </row>
    <row r="99" spans="1:12" ht="18.75" customHeight="1">
      <c r="A99" s="37" t="s">
        <v>107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2">
        <f>ROUND(SUM(B99:J99),2)</f>
        <v>0</v>
      </c>
      <c r="L99" s="52"/>
    </row>
    <row r="100" spans="1:12" ht="18.75" customHeight="1">
      <c r="A100" s="54" t="s">
        <v>108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52"/>
    </row>
    <row r="101" spans="1:12" ht="18.75" customHeight="1">
      <c r="A101" s="13" t="s">
        <v>109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52"/>
    </row>
    <row r="102" spans="1:12" ht="18.75" customHeight="1">
      <c r="A102" s="13" t="s">
        <v>110</v>
      </c>
      <c r="B102" s="24">
        <v>0</v>
      </c>
      <c r="C102" s="24">
        <v>0</v>
      </c>
      <c r="D102" s="24">
        <v>0</v>
      </c>
      <c r="E102" s="44">
        <v>-1000</v>
      </c>
      <c r="F102" s="24">
        <v>0</v>
      </c>
      <c r="G102" s="24">
        <v>0</v>
      </c>
      <c r="H102" s="44">
        <v>-1000</v>
      </c>
      <c r="I102" s="24">
        <v>0</v>
      </c>
      <c r="J102" s="24">
        <v>0</v>
      </c>
      <c r="K102" s="44">
        <f>SUM(B102:J102)</f>
        <v>-2000</v>
      </c>
      <c r="L102" s="52"/>
    </row>
    <row r="103" spans="1:12" ht="18.75" customHeight="1">
      <c r="A103" s="20"/>
      <c r="B103" s="24">
        <v>0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52"/>
    </row>
    <row r="104" spans="1:12" ht="18.75" customHeight="1">
      <c r="A104" s="19" t="s">
        <v>111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52"/>
    </row>
    <row r="105" spans="1:12" ht="18.75" customHeight="1">
      <c r="A105" s="19" t="s">
        <v>112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51"/>
    </row>
    <row r="106" spans="1:12" ht="18.75" customHeight="1">
      <c r="A106" s="19"/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22">
        <f>SUM(B106:J106)</f>
        <v>0</v>
      </c>
      <c r="L106" s="55"/>
    </row>
    <row r="107" spans="1:12" ht="18.75" customHeight="1">
      <c r="A107" s="19" t="s">
        <v>113</v>
      </c>
      <c r="B107" s="56">
        <f aca="true" t="shared" si="22" ref="B107:J107">+B108+B109</f>
        <v>1426039.4400000002</v>
      </c>
      <c r="C107" s="56">
        <f t="shared" si="22"/>
        <v>2123797.4200000004</v>
      </c>
      <c r="D107" s="56">
        <f t="shared" si="22"/>
        <v>2468151.13</v>
      </c>
      <c r="E107" s="56">
        <f t="shared" si="22"/>
        <v>1314394.3099999998</v>
      </c>
      <c r="F107" s="56">
        <f t="shared" si="22"/>
        <v>1862357.7400000002</v>
      </c>
      <c r="G107" s="56">
        <f t="shared" si="22"/>
        <v>2726164.7900000005</v>
      </c>
      <c r="H107" s="56">
        <f t="shared" si="22"/>
        <v>1397069.4200000002</v>
      </c>
      <c r="I107" s="56">
        <f t="shared" si="22"/>
        <v>469797.96</v>
      </c>
      <c r="J107" s="56">
        <f t="shared" si="22"/>
        <v>919532.0700000001</v>
      </c>
      <c r="K107" s="57">
        <f>SUM(B107:J107)</f>
        <v>14707304.280000001</v>
      </c>
      <c r="L107" s="55"/>
    </row>
    <row r="108" spans="1:12" ht="18" customHeight="1">
      <c r="A108" s="19" t="s">
        <v>114</v>
      </c>
      <c r="B108" s="56">
        <f aca="true" t="shared" si="23" ref="B108:J108">+B48+B62+B69+B104</f>
        <v>1409413.87</v>
      </c>
      <c r="C108" s="56">
        <f t="shared" si="23"/>
        <v>2099787.72</v>
      </c>
      <c r="D108" s="56">
        <f t="shared" si="23"/>
        <v>2442937.62</v>
      </c>
      <c r="E108" s="56">
        <f t="shared" si="23"/>
        <v>1291492.2799999998</v>
      </c>
      <c r="F108" s="56">
        <f t="shared" si="23"/>
        <v>1844239.0500000003</v>
      </c>
      <c r="G108" s="56">
        <f t="shared" si="23"/>
        <v>2696613.3000000003</v>
      </c>
      <c r="H108" s="56">
        <f t="shared" si="23"/>
        <v>1376810.86</v>
      </c>
      <c r="I108" s="56">
        <f t="shared" si="23"/>
        <v>469797.96</v>
      </c>
      <c r="J108" s="56">
        <f t="shared" si="23"/>
        <v>905673.56</v>
      </c>
      <c r="K108" s="57">
        <f>SUM(B108:J108)</f>
        <v>14536766.220000003</v>
      </c>
      <c r="L108" s="55"/>
    </row>
    <row r="109" spans="1:11" ht="18.75" customHeight="1">
      <c r="A109" s="19" t="s">
        <v>115</v>
      </c>
      <c r="B109" s="56">
        <f aca="true" t="shared" si="24" ref="B109:J109">IF(+B57+B105+B110&lt;0,0,(B57+B105+B110))</f>
        <v>16625.57</v>
      </c>
      <c r="C109" s="56">
        <f t="shared" si="24"/>
        <v>24009.7</v>
      </c>
      <c r="D109" s="56">
        <f t="shared" si="24"/>
        <v>25213.51</v>
      </c>
      <c r="E109" s="56">
        <f t="shared" si="24"/>
        <v>22902.03</v>
      </c>
      <c r="F109" s="56">
        <f t="shared" si="24"/>
        <v>18118.69</v>
      </c>
      <c r="G109" s="56">
        <f t="shared" si="24"/>
        <v>29551.49</v>
      </c>
      <c r="H109" s="56">
        <f t="shared" si="24"/>
        <v>20258.56</v>
      </c>
      <c r="I109" s="24">
        <f t="shared" si="24"/>
        <v>0</v>
      </c>
      <c r="J109" s="56">
        <f t="shared" si="24"/>
        <v>13858.51</v>
      </c>
      <c r="K109" s="57">
        <f>SUM(B109:J109)</f>
        <v>170538.06</v>
      </c>
    </row>
    <row r="110" spans="1:13" ht="18.75" customHeight="1">
      <c r="A110" s="19" t="s">
        <v>116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f>SUM(B110:J110)</f>
        <v>0</v>
      </c>
      <c r="M110" s="39"/>
    </row>
    <row r="111" spans="1:11" ht="18.75" customHeight="1">
      <c r="A111" s="19" t="s">
        <v>117</v>
      </c>
      <c r="B111" s="24">
        <v>0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57"/>
    </row>
    <row r="112" spans="1:11" ht="18.75" customHeight="1">
      <c r="A112" s="25"/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/>
    </row>
    <row r="113" spans="1:11" ht="18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8.75" customHeight="1">
      <c r="A114" s="8"/>
      <c r="B114" s="59">
        <v>0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/>
    </row>
    <row r="115" spans="1:12" ht="18.75" customHeight="1">
      <c r="A115" s="60" t="s">
        <v>118</v>
      </c>
      <c r="B115" s="61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2">
        <f>SUM(K116:K135)</f>
        <v>14707304.280000001</v>
      </c>
      <c r="L115" s="55"/>
    </row>
    <row r="116" spans="1:11" ht="18.75" customHeight="1">
      <c r="A116" s="63" t="s">
        <v>119</v>
      </c>
      <c r="B116" s="64">
        <v>188259.95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2">
        <f aca="true" t="shared" si="25" ref="K116:K135">SUM(B116:J116)</f>
        <v>188259.95</v>
      </c>
    </row>
    <row r="117" spans="1:11" ht="18.75" customHeight="1">
      <c r="A117" s="63" t="s">
        <v>120</v>
      </c>
      <c r="B117" s="64">
        <v>1237779.48</v>
      </c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2">
        <f t="shared" si="25"/>
        <v>1237779.48</v>
      </c>
    </row>
    <row r="118" spans="1:11" ht="18.75" customHeight="1">
      <c r="A118" s="63" t="s">
        <v>121</v>
      </c>
      <c r="B118" s="65">
        <v>0</v>
      </c>
      <c r="C118" s="64">
        <f>+C107</f>
        <v>2123797.4200000004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2">
        <f t="shared" si="25"/>
        <v>2123797.4200000004</v>
      </c>
    </row>
    <row r="119" spans="1:11" ht="18.75" customHeight="1">
      <c r="A119" s="63" t="s">
        <v>122</v>
      </c>
      <c r="B119" s="65">
        <v>0</v>
      </c>
      <c r="C119" s="65">
        <v>0</v>
      </c>
      <c r="D119" s="64">
        <v>2297145.05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2">
        <f t="shared" si="25"/>
        <v>2297145.05</v>
      </c>
    </row>
    <row r="120" spans="1:11" ht="18.75" customHeight="1">
      <c r="A120" s="63" t="s">
        <v>123</v>
      </c>
      <c r="B120" s="65">
        <v>0</v>
      </c>
      <c r="C120" s="65">
        <v>0</v>
      </c>
      <c r="D120" s="64">
        <v>171006.08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2">
        <f t="shared" si="25"/>
        <v>171006.08</v>
      </c>
    </row>
    <row r="121" spans="1:11" ht="18.75" customHeight="1">
      <c r="A121" s="63" t="s">
        <v>124</v>
      </c>
      <c r="B121" s="65">
        <v>0</v>
      </c>
      <c r="C121" s="65">
        <v>0</v>
      </c>
      <c r="D121" s="65">
        <v>0</v>
      </c>
      <c r="E121" s="64">
        <v>1301250.37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2">
        <f t="shared" si="25"/>
        <v>1301250.37</v>
      </c>
    </row>
    <row r="122" spans="1:11" ht="18.75" customHeight="1">
      <c r="A122" s="63" t="s">
        <v>125</v>
      </c>
      <c r="B122" s="65">
        <v>0</v>
      </c>
      <c r="C122" s="65">
        <v>0</v>
      </c>
      <c r="D122" s="65">
        <v>0</v>
      </c>
      <c r="E122" s="64">
        <v>13143.94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2">
        <f t="shared" si="25"/>
        <v>13143.94</v>
      </c>
    </row>
    <row r="123" spans="1:11" ht="18.75" customHeight="1">
      <c r="A123" s="63" t="s">
        <v>126</v>
      </c>
      <c r="B123" s="65">
        <v>0</v>
      </c>
      <c r="C123" s="65">
        <v>0</v>
      </c>
      <c r="D123" s="65">
        <v>0</v>
      </c>
      <c r="E123" s="65">
        <v>0</v>
      </c>
      <c r="F123" s="64">
        <v>363644.44</v>
      </c>
      <c r="G123" s="65">
        <v>0</v>
      </c>
      <c r="H123" s="65">
        <v>0</v>
      </c>
      <c r="I123" s="65">
        <v>0</v>
      </c>
      <c r="J123" s="65">
        <v>0</v>
      </c>
      <c r="K123" s="62">
        <f t="shared" si="25"/>
        <v>363644.44</v>
      </c>
    </row>
    <row r="124" spans="1:11" ht="18.75" customHeight="1">
      <c r="A124" s="63" t="s">
        <v>127</v>
      </c>
      <c r="B124" s="65">
        <v>0</v>
      </c>
      <c r="C124" s="65">
        <v>0</v>
      </c>
      <c r="D124" s="65">
        <v>0</v>
      </c>
      <c r="E124" s="65">
        <v>0</v>
      </c>
      <c r="F124" s="64">
        <v>657055.85</v>
      </c>
      <c r="G124" s="65">
        <v>0</v>
      </c>
      <c r="H124" s="65">
        <v>0</v>
      </c>
      <c r="I124" s="65">
        <v>0</v>
      </c>
      <c r="J124" s="65">
        <v>0</v>
      </c>
      <c r="K124" s="62">
        <f t="shared" si="25"/>
        <v>657055.85</v>
      </c>
    </row>
    <row r="125" spans="1:11" ht="18.75" customHeight="1">
      <c r="A125" s="63" t="s">
        <v>128</v>
      </c>
      <c r="B125" s="65">
        <v>0</v>
      </c>
      <c r="C125" s="65">
        <v>0</v>
      </c>
      <c r="D125" s="65">
        <v>0</v>
      </c>
      <c r="E125" s="65">
        <v>0</v>
      </c>
      <c r="F125" s="64">
        <v>91605.43</v>
      </c>
      <c r="G125" s="65">
        <v>0</v>
      </c>
      <c r="H125" s="65">
        <v>0</v>
      </c>
      <c r="I125" s="65">
        <v>0</v>
      </c>
      <c r="J125" s="65">
        <v>0</v>
      </c>
      <c r="K125" s="62">
        <f t="shared" si="25"/>
        <v>91605.43</v>
      </c>
    </row>
    <row r="126" spans="1:11" ht="18.75" customHeight="1">
      <c r="A126" s="63" t="s">
        <v>129</v>
      </c>
      <c r="B126" s="66">
        <v>0</v>
      </c>
      <c r="C126" s="66">
        <v>0</v>
      </c>
      <c r="D126" s="66">
        <v>0</v>
      </c>
      <c r="E126" s="66">
        <v>0</v>
      </c>
      <c r="F126" s="67">
        <v>750052.02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750052.02</v>
      </c>
    </row>
    <row r="127" spans="1:11" ht="18.75" customHeight="1">
      <c r="A127" s="63" t="s">
        <v>130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4">
        <v>812967.79</v>
      </c>
      <c r="H127" s="65">
        <v>0</v>
      </c>
      <c r="I127" s="65">
        <v>0</v>
      </c>
      <c r="J127" s="65">
        <v>0</v>
      </c>
      <c r="K127" s="62">
        <f t="shared" si="25"/>
        <v>812967.79</v>
      </c>
    </row>
    <row r="128" spans="1:11" ht="18.75" customHeight="1">
      <c r="A128" s="63" t="s">
        <v>131</v>
      </c>
      <c r="B128" s="65">
        <v>0</v>
      </c>
      <c r="C128" s="65">
        <v>0</v>
      </c>
      <c r="D128" s="65">
        <v>0</v>
      </c>
      <c r="E128" s="65">
        <v>0</v>
      </c>
      <c r="F128" s="65">
        <v>0</v>
      </c>
      <c r="G128" s="64">
        <v>64326.36</v>
      </c>
      <c r="H128" s="65">
        <v>0</v>
      </c>
      <c r="I128" s="65">
        <v>0</v>
      </c>
      <c r="J128" s="65">
        <v>0</v>
      </c>
      <c r="K128" s="62">
        <f t="shared" si="25"/>
        <v>64326.36</v>
      </c>
    </row>
    <row r="129" spans="1:11" ht="18.75" customHeight="1">
      <c r="A129" s="63" t="s">
        <v>132</v>
      </c>
      <c r="B129" s="65">
        <v>0</v>
      </c>
      <c r="C129" s="65">
        <v>0</v>
      </c>
      <c r="D129" s="65">
        <v>0</v>
      </c>
      <c r="E129" s="65">
        <v>0</v>
      </c>
      <c r="F129" s="65">
        <v>0</v>
      </c>
      <c r="G129" s="64">
        <v>368221.72</v>
      </c>
      <c r="H129" s="65">
        <v>0</v>
      </c>
      <c r="I129" s="65">
        <v>0</v>
      </c>
      <c r="J129" s="65">
        <v>0</v>
      </c>
      <c r="K129" s="62">
        <f t="shared" si="25"/>
        <v>368221.72</v>
      </c>
    </row>
    <row r="130" spans="1:11" ht="18.75" customHeight="1">
      <c r="A130" s="63" t="s">
        <v>133</v>
      </c>
      <c r="B130" s="65">
        <v>0</v>
      </c>
      <c r="C130" s="65">
        <v>0</v>
      </c>
      <c r="D130" s="65">
        <v>0</v>
      </c>
      <c r="E130" s="65">
        <v>0</v>
      </c>
      <c r="F130" s="65">
        <v>0</v>
      </c>
      <c r="G130" s="64">
        <v>380428.09</v>
      </c>
      <c r="H130" s="65">
        <v>0</v>
      </c>
      <c r="I130" s="65">
        <v>0</v>
      </c>
      <c r="J130" s="65">
        <v>0</v>
      </c>
      <c r="K130" s="62">
        <f t="shared" si="25"/>
        <v>380428.09</v>
      </c>
    </row>
    <row r="131" spans="1:11" ht="18.75" customHeight="1">
      <c r="A131" s="63" t="s">
        <v>134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4">
        <v>1100220.84</v>
      </c>
      <c r="H131" s="65">
        <v>0</v>
      </c>
      <c r="I131" s="65">
        <v>0</v>
      </c>
      <c r="J131" s="65">
        <v>0</v>
      </c>
      <c r="K131" s="62">
        <f t="shared" si="25"/>
        <v>1100220.84</v>
      </c>
    </row>
    <row r="132" spans="1:11" ht="18.75" customHeight="1">
      <c r="A132" s="63" t="s">
        <v>135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64">
        <v>484858.35</v>
      </c>
      <c r="I132" s="65">
        <v>0</v>
      </c>
      <c r="J132" s="65">
        <v>0</v>
      </c>
      <c r="K132" s="62">
        <f t="shared" si="25"/>
        <v>484858.35</v>
      </c>
    </row>
    <row r="133" spans="1:11" ht="18.75" customHeight="1">
      <c r="A133" s="63" t="s">
        <v>136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  <c r="H133" s="64">
        <v>912211.07</v>
      </c>
      <c r="I133" s="65">
        <v>0</v>
      </c>
      <c r="J133" s="65">
        <v>0</v>
      </c>
      <c r="K133" s="62">
        <f t="shared" si="25"/>
        <v>912211.07</v>
      </c>
    </row>
    <row r="134" spans="1:11" ht="18.75" customHeight="1">
      <c r="A134" s="63" t="s">
        <v>137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v>0</v>
      </c>
      <c r="H134" s="65">
        <v>0</v>
      </c>
      <c r="I134" s="64">
        <v>469797.96</v>
      </c>
      <c r="J134" s="65"/>
      <c r="K134" s="62">
        <f t="shared" si="25"/>
        <v>469797.96</v>
      </c>
    </row>
    <row r="135" spans="1:11" ht="18.75" customHeight="1">
      <c r="A135" s="68" t="s">
        <v>138</v>
      </c>
      <c r="B135" s="69">
        <v>0</v>
      </c>
      <c r="C135" s="69">
        <v>0</v>
      </c>
      <c r="D135" s="69">
        <v>0</v>
      </c>
      <c r="E135" s="69">
        <v>0</v>
      </c>
      <c r="F135" s="69">
        <v>0</v>
      </c>
      <c r="G135" s="69">
        <v>0</v>
      </c>
      <c r="H135" s="69">
        <v>0</v>
      </c>
      <c r="I135" s="69"/>
      <c r="J135" s="70">
        <v>919532.07</v>
      </c>
      <c r="K135" s="71">
        <f t="shared" si="25"/>
        <v>919532.07</v>
      </c>
    </row>
    <row r="136" spans="1:11" ht="18.75" customHeight="1">
      <c r="A136" s="72"/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f>J107-J135</f>
        <v>0</v>
      </c>
      <c r="K136" s="74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B4:J4"/>
    <mergeCell ref="K4:K6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2018-05-07T19:32:47Z</dcterms:created>
  <dcterms:modified xsi:type="dcterms:W3CDTF">2018-05-07T19:37:05Z</dcterms:modified>
  <cp:category/>
  <cp:version/>
  <cp:contentType/>
  <cp:contentStatus/>
</cp:coreProperties>
</file>