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<sst xmlns="http://schemas.openxmlformats.org/spreadsheetml/2006/main" count="138" uniqueCount="138">
  <si>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</si>
  <si>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</si>
  <si>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</si>
  <si>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</si>
  <si>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</si>
  <si>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</si>
  <si>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</si>
  <si>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</si>
  <si>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</si>
  <si>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</si>
  <si>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</si>
  <si>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</si>
  <si>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</si>
  <si>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</si>
  <si>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</si>
  <si>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</si>
  <si>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</si>
  <si>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</si>
  <si>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</si>
  <si>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</si>
  <si>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</si>
  <si>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</si>
  <si>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</si>
  <si>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</si>
  <si>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</si>
  <si>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</si>
  <si>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</si>
  <si>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</si>
  <si>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</si>
  <si>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</si>
  <si>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</si>
  <si>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</si>
  <si>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</si>
  <si>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</si>
  <si>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</si>
  <si>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</si>
  <si>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</si>
  <si>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</si>
  <si>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</si>
  <si>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</si>
  <si>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</si>
  <si>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</si>
  <si>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</si>
  <si>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</si>
  <si>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</si>
  <si>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</si>
  <si>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</si>
  <si>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</si>
  <si>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</si>
  <si>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</si>
  <si>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</si>
  <si>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</si>
  <si>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</si>
  <si>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</si>
  <si>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</si>
  <si>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</si>
  <si>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</si>
  <si>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</si>
  <si>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</si>
  <si>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</si>
  <si>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</si>
  <si>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</si>
  <si>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</si>
  <si>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</si>
  <si>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</si>
  <si>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</si>
  <si>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</si>
  <si>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</si>
  <si>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</si>
  <si>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</si>
  <si>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</si>
  <si>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</si>
  <si>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</si>
  <si>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</si>
  <si>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</si>
  <si>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</si>
  <si>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</si>
  <si>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</si>
  <si>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</si>
  <si>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</si>
  <si>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</si>
  <si>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</si>
  <si>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</si>
  <si>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</si>
  <si>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</si>
  <si>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</si>
  <si>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</si>
  <si>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</si>
  <si>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</si>
  <si>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</si>
  <si>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</si>
  <si>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</si>
  <si>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</si>
  <si>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</si>
  <si>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</si>
  <si>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</si>
  <si>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</si>
  <si>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</si>
  <si>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</si>
  <si>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</si>
  <si>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</si>
  <si>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</si>
  <si>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</si>
  <si>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</si>
  <si>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</si>
  <si>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</si>
  <si>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</si>
  <si>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</si>
  <si>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</si>
  <si>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</si>
  <si>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</si>
  <si>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</si>
  <si>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</si>
  <si>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</si>
  <si>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</si>
  <si>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</si>
  <si>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</si>
  <si>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</si>
  <si>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</si>
  <si>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</si>
  <si>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</si>
  <si>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</si>
  <si>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</si>
  <si>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</si>
  <si>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</si>
  <si>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</si>
  <si>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</si>
  <si>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</si>
  <si>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</si>
  <si>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</si>
  <si>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</si>
  <si>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</si>
  <si>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</si>
  <si>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</si>
  <si>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</si>
  <si>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</si>
  <si>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</si>
  <si>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>OPERAÇÃO 21/04/18 - VENCIMENTO 27/04/18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</si>
</sst>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261942</v>
      </c>
      <c r="C7" s="9">
        <f t="shared" si="0"/>
        <v>341690</v>
      </c>
      <c r="D7" s="9">
        <f t="shared" si="0"/>
        <v>373597</v>
      </c>
      <c r="E7" s="9">
        <f t="shared" si="0"/>
        <v>219753</v>
      </c>
      <c r="F7" s="9">
        <f t="shared" si="0"/>
        <v>334691</v>
      </c>
      <c r="G7" s="9">
        <f t="shared" si="0"/>
        <v>522001</v>
      </c>
      <c r="H7" s="9">
        <f t="shared" si="0"/>
        <v>207655</v>
      </c>
      <c r="I7" s="9">
        <f t="shared" si="0"/>
        <v>44262</v>
      </c>
      <c r="J7" s="9">
        <f t="shared" si="0"/>
        <v>163151</v>
      </c>
      <c r="K7" s="9">
        <f t="shared" si="0"/>
        <v>2468742</v>
      </c>
      <c r="L7" s="50"/>
    </row>
    <row r="8" spans="1:11" ht="17.25" customHeight="1">
      <c r="A8" s="10" t="s">
        <v>96</v>
      </c>
      <c r="B8" s="11">
        <f>B9+B12+B16</f>
        <v>121427</v>
      </c>
      <c r="C8" s="11">
        <f aca="true" t="shared" si="1" ref="C8:J8">C9+C12+C16</f>
        <v>165646</v>
      </c>
      <c r="D8" s="11">
        <f t="shared" si="1"/>
        <v>170425</v>
      </c>
      <c r="E8" s="11">
        <f t="shared" si="1"/>
        <v>107623</v>
      </c>
      <c r="F8" s="11">
        <f t="shared" si="1"/>
        <v>151569</v>
      </c>
      <c r="G8" s="11">
        <f t="shared" si="1"/>
        <v>240718</v>
      </c>
      <c r="H8" s="11">
        <f t="shared" si="1"/>
        <v>109658</v>
      </c>
      <c r="I8" s="11">
        <f t="shared" si="1"/>
        <v>18931</v>
      </c>
      <c r="J8" s="11">
        <f t="shared" si="1"/>
        <v>74172</v>
      </c>
      <c r="K8" s="11">
        <f>SUM(B8:J8)</f>
        <v>1160169</v>
      </c>
    </row>
    <row r="9" spans="1:11" ht="17.25" customHeight="1">
      <c r="A9" s="15" t="s">
        <v>16</v>
      </c>
      <c r="B9" s="13">
        <f>+B10+B11</f>
        <v>23523</v>
      </c>
      <c r="C9" s="13">
        <f aca="true" t="shared" si="2" ref="C9:J9">+C10+C11</f>
        <v>34514</v>
      </c>
      <c r="D9" s="13">
        <f t="shared" si="2"/>
        <v>30633</v>
      </c>
      <c r="E9" s="13">
        <f t="shared" si="2"/>
        <v>21047</v>
      </c>
      <c r="F9" s="13">
        <f t="shared" si="2"/>
        <v>23623</v>
      </c>
      <c r="G9" s="13">
        <f t="shared" si="2"/>
        <v>28779</v>
      </c>
      <c r="H9" s="13">
        <f t="shared" si="2"/>
        <v>23351</v>
      </c>
      <c r="I9" s="13">
        <f t="shared" si="2"/>
        <v>4428</v>
      </c>
      <c r="J9" s="13">
        <f t="shared" si="2"/>
        <v>12992</v>
      </c>
      <c r="K9" s="11">
        <f>SUM(B9:J9)</f>
        <v>202890</v>
      </c>
    </row>
    <row r="10" spans="1:11" ht="17.25" customHeight="1">
      <c r="A10" s="29" t="s">
        <v>17</v>
      </c>
      <c r="B10" s="13">
        <v>23523</v>
      </c>
      <c r="C10" s="13">
        <v>34514</v>
      </c>
      <c r="D10" s="13">
        <v>30633</v>
      </c>
      <c r="E10" s="13">
        <v>21047</v>
      </c>
      <c r="F10" s="13">
        <v>23623</v>
      </c>
      <c r="G10" s="13">
        <v>28779</v>
      </c>
      <c r="H10" s="13">
        <v>23351</v>
      </c>
      <c r="I10" s="13">
        <v>4428</v>
      </c>
      <c r="J10" s="13">
        <v>12992</v>
      </c>
      <c r="K10" s="11">
        <f>SUM(B10:J10)</f>
        <v>202890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91658</v>
      </c>
      <c r="C12" s="17">
        <f t="shared" si="3"/>
        <v>122612</v>
      </c>
      <c r="D12" s="17">
        <f t="shared" si="3"/>
        <v>131491</v>
      </c>
      <c r="E12" s="17">
        <f t="shared" si="3"/>
        <v>81316</v>
      </c>
      <c r="F12" s="17">
        <f t="shared" si="3"/>
        <v>118479</v>
      </c>
      <c r="G12" s="17">
        <f t="shared" si="3"/>
        <v>196445</v>
      </c>
      <c r="H12" s="17">
        <f t="shared" si="3"/>
        <v>80958</v>
      </c>
      <c r="I12" s="17">
        <f t="shared" si="3"/>
        <v>13475</v>
      </c>
      <c r="J12" s="17">
        <f t="shared" si="3"/>
        <v>57534</v>
      </c>
      <c r="K12" s="11">
        <f aca="true" t="shared" si="4" ref="K12:K27">SUM(B12:J12)</f>
        <v>893968</v>
      </c>
    </row>
    <row r="13" spans="1:13" ht="17.25" customHeight="1">
      <c r="A13" s="14" t="s">
        <v>19</v>
      </c>
      <c r="B13" s="13">
        <v>45180</v>
      </c>
      <c r="C13" s="13">
        <v>63591</v>
      </c>
      <c r="D13" s="13">
        <v>69806</v>
      </c>
      <c r="E13" s="13">
        <v>42325</v>
      </c>
      <c r="F13" s="13">
        <v>57605</v>
      </c>
      <c r="G13" s="13">
        <v>88377</v>
      </c>
      <c r="H13" s="13">
        <v>35648</v>
      </c>
      <c r="I13" s="13">
        <v>7662</v>
      </c>
      <c r="J13" s="13">
        <v>30874</v>
      </c>
      <c r="K13" s="11">
        <f t="shared" si="4"/>
        <v>441068</v>
      </c>
      <c r="L13" s="50"/>
      <c r="M13" s="51"/>
    </row>
    <row r="14" spans="1:12" ht="17.25" customHeight="1">
      <c r="A14" s="14" t="s">
        <v>20</v>
      </c>
      <c r="B14" s="13">
        <v>43367</v>
      </c>
      <c r="C14" s="13">
        <v>54653</v>
      </c>
      <c r="D14" s="13">
        <v>58364</v>
      </c>
      <c r="E14" s="13">
        <v>36212</v>
      </c>
      <c r="F14" s="13">
        <v>57601</v>
      </c>
      <c r="G14" s="13">
        <v>103379</v>
      </c>
      <c r="H14" s="13">
        <v>40688</v>
      </c>
      <c r="I14" s="13">
        <v>5299</v>
      </c>
      <c r="J14" s="13">
        <v>25472</v>
      </c>
      <c r="K14" s="11">
        <f t="shared" si="4"/>
        <v>425035</v>
      </c>
      <c r="L14" s="50"/>
    </row>
    <row r="15" spans="1:11" ht="17.25" customHeight="1">
      <c r="A15" s="14" t="s">
        <v>21</v>
      </c>
      <c r="B15" s="13">
        <v>3111</v>
      </c>
      <c r="C15" s="13">
        <v>4368</v>
      </c>
      <c r="D15" s="13">
        <v>3321</v>
      </c>
      <c r="E15" s="13">
        <v>2779</v>
      </c>
      <c r="F15" s="13">
        <v>3273</v>
      </c>
      <c r="G15" s="13">
        <v>4689</v>
      </c>
      <c r="H15" s="13">
        <v>4622</v>
      </c>
      <c r="I15" s="13">
        <v>514</v>
      </c>
      <c r="J15" s="13">
        <v>1188</v>
      </c>
      <c r="K15" s="11">
        <f t="shared" si="4"/>
        <v>27865</v>
      </c>
    </row>
    <row r="16" spans="1:11" ht="17.25" customHeight="1">
      <c r="A16" s="15" t="s">
        <v>92</v>
      </c>
      <c r="B16" s="13">
        <f>B17+B18+B19</f>
        <v>6246</v>
      </c>
      <c r="C16" s="13">
        <f aca="true" t="shared" si="5" ref="C16:J16">C17+C18+C19</f>
        <v>8520</v>
      </c>
      <c r="D16" s="13">
        <f t="shared" si="5"/>
        <v>8301</v>
      </c>
      <c r="E16" s="13">
        <f t="shared" si="5"/>
        <v>5260</v>
      </c>
      <c r="F16" s="13">
        <f t="shared" si="5"/>
        <v>9467</v>
      </c>
      <c r="G16" s="13">
        <f t="shared" si="5"/>
        <v>15494</v>
      </c>
      <c r="H16" s="13">
        <f t="shared" si="5"/>
        <v>5349</v>
      </c>
      <c r="I16" s="13">
        <f t="shared" si="5"/>
        <v>1028</v>
      </c>
      <c r="J16" s="13">
        <f t="shared" si="5"/>
        <v>3646</v>
      </c>
      <c r="K16" s="11">
        <f t="shared" si="4"/>
        <v>63311</v>
      </c>
    </row>
    <row r="17" spans="1:11" ht="17.25" customHeight="1">
      <c r="A17" s="14" t="s">
        <v>93</v>
      </c>
      <c r="B17" s="13">
        <v>6187</v>
      </c>
      <c r="C17" s="13">
        <v>8409</v>
      </c>
      <c r="D17" s="13">
        <v>8224</v>
      </c>
      <c r="E17" s="13">
        <v>5191</v>
      </c>
      <c r="F17" s="13">
        <v>9374</v>
      </c>
      <c r="G17" s="13">
        <v>15287</v>
      </c>
      <c r="H17" s="13">
        <v>5283</v>
      </c>
      <c r="I17" s="13">
        <v>1026</v>
      </c>
      <c r="J17" s="13">
        <v>3606</v>
      </c>
      <c r="K17" s="11">
        <f t="shared" si="4"/>
        <v>62587</v>
      </c>
    </row>
    <row r="18" spans="1:11" ht="17.25" customHeight="1">
      <c r="A18" s="14" t="s">
        <v>94</v>
      </c>
      <c r="B18" s="13">
        <v>50</v>
      </c>
      <c r="C18" s="13">
        <v>89</v>
      </c>
      <c r="D18" s="13">
        <v>61</v>
      </c>
      <c r="E18" s="13">
        <v>60</v>
      </c>
      <c r="F18" s="13">
        <v>84</v>
      </c>
      <c r="G18" s="13">
        <v>197</v>
      </c>
      <c r="H18" s="13">
        <v>61</v>
      </c>
      <c r="I18" s="13">
        <v>2</v>
      </c>
      <c r="J18" s="13">
        <v>35</v>
      </c>
      <c r="K18" s="11">
        <f t="shared" si="4"/>
        <v>639</v>
      </c>
    </row>
    <row r="19" spans="1:11" ht="17.25" customHeight="1">
      <c r="A19" s="14" t="s">
        <v>95</v>
      </c>
      <c r="B19" s="13">
        <v>9</v>
      </c>
      <c r="C19" s="13">
        <v>22</v>
      </c>
      <c r="D19" s="13">
        <v>16</v>
      </c>
      <c r="E19" s="13">
        <v>9</v>
      </c>
      <c r="F19" s="13">
        <v>9</v>
      </c>
      <c r="G19" s="13">
        <v>10</v>
      </c>
      <c r="H19" s="13">
        <v>5</v>
      </c>
      <c r="I19" s="13">
        <v>0</v>
      </c>
      <c r="J19" s="13">
        <v>5</v>
      </c>
      <c r="K19" s="11">
        <f t="shared" si="4"/>
        <v>85</v>
      </c>
    </row>
    <row r="20" spans="1:11" ht="17.25" customHeight="1">
      <c r="A20" s="16" t="s">
        <v>22</v>
      </c>
      <c r="B20" s="11">
        <f>+B21+B22+B23</f>
        <v>76824</v>
      </c>
      <c r="C20" s="11">
        <f aca="true" t="shared" si="6" ref="C20:J20">+C21+C22+C23</f>
        <v>88190</v>
      </c>
      <c r="D20" s="11">
        <f t="shared" si="6"/>
        <v>106421</v>
      </c>
      <c r="E20" s="11">
        <f t="shared" si="6"/>
        <v>57163</v>
      </c>
      <c r="F20" s="11">
        <f t="shared" si="6"/>
        <v>107976</v>
      </c>
      <c r="G20" s="11">
        <f t="shared" si="6"/>
        <v>185405</v>
      </c>
      <c r="H20" s="11">
        <f t="shared" si="6"/>
        <v>54752</v>
      </c>
      <c r="I20" s="11">
        <f t="shared" si="6"/>
        <v>12807</v>
      </c>
      <c r="J20" s="11">
        <f t="shared" si="6"/>
        <v>43600</v>
      </c>
      <c r="K20" s="11">
        <f t="shared" si="4"/>
        <v>733138</v>
      </c>
    </row>
    <row r="21" spans="1:12" ht="17.25" customHeight="1">
      <c r="A21" s="12" t="s">
        <v>23</v>
      </c>
      <c r="B21" s="13">
        <v>44868</v>
      </c>
      <c r="C21" s="13">
        <v>55232</v>
      </c>
      <c r="D21" s="13">
        <v>66544</v>
      </c>
      <c r="E21" s="13">
        <v>35428</v>
      </c>
      <c r="F21" s="13">
        <v>61680</v>
      </c>
      <c r="G21" s="13">
        <v>94934</v>
      </c>
      <c r="H21" s="13">
        <v>31250</v>
      </c>
      <c r="I21" s="13">
        <v>8545</v>
      </c>
      <c r="J21" s="13">
        <v>26604</v>
      </c>
      <c r="K21" s="11">
        <f t="shared" si="4"/>
        <v>425085</v>
      </c>
      <c r="L21" s="50"/>
    </row>
    <row r="22" spans="1:12" ht="17.25" customHeight="1">
      <c r="A22" s="12" t="s">
        <v>24</v>
      </c>
      <c r="B22" s="13">
        <v>30474</v>
      </c>
      <c r="C22" s="13">
        <v>31185</v>
      </c>
      <c r="D22" s="13">
        <v>38302</v>
      </c>
      <c r="E22" s="13">
        <v>20723</v>
      </c>
      <c r="F22" s="13">
        <v>44630</v>
      </c>
      <c r="G22" s="13">
        <v>87966</v>
      </c>
      <c r="H22" s="13">
        <v>22106</v>
      </c>
      <c r="I22" s="13">
        <v>4002</v>
      </c>
      <c r="J22" s="13">
        <v>16440</v>
      </c>
      <c r="K22" s="11">
        <f t="shared" si="4"/>
        <v>295828</v>
      </c>
      <c r="L22" s="50"/>
    </row>
    <row r="23" spans="1:11" ht="17.25" customHeight="1">
      <c r="A23" s="12" t="s">
        <v>25</v>
      </c>
      <c r="B23" s="13">
        <v>1482</v>
      </c>
      <c r="C23" s="13">
        <v>1773</v>
      </c>
      <c r="D23" s="13">
        <v>1575</v>
      </c>
      <c r="E23" s="13">
        <v>1012</v>
      </c>
      <c r="F23" s="13">
        <v>1666</v>
      </c>
      <c r="G23" s="13">
        <v>2505</v>
      </c>
      <c r="H23" s="13">
        <v>1396</v>
      </c>
      <c r="I23" s="13">
        <v>260</v>
      </c>
      <c r="J23" s="13">
        <v>556</v>
      </c>
      <c r="K23" s="11">
        <f t="shared" si="4"/>
        <v>12225</v>
      </c>
    </row>
    <row r="24" spans="1:11" ht="17.25" customHeight="1">
      <c r="A24" s="16" t="s">
        <v>26</v>
      </c>
      <c r="B24" s="13">
        <f>+B25+B26</f>
        <v>63691</v>
      </c>
      <c r="C24" s="13">
        <f aca="true" t="shared" si="7" ref="C24:J24">+C25+C26</f>
        <v>87854</v>
      </c>
      <c r="D24" s="13">
        <f t="shared" si="7"/>
        <v>96751</v>
      </c>
      <c r="E24" s="13">
        <f t="shared" si="7"/>
        <v>54967</v>
      </c>
      <c r="F24" s="13">
        <f t="shared" si="7"/>
        <v>75146</v>
      </c>
      <c r="G24" s="13">
        <f t="shared" si="7"/>
        <v>95878</v>
      </c>
      <c r="H24" s="13">
        <f t="shared" si="7"/>
        <v>41594</v>
      </c>
      <c r="I24" s="13">
        <f t="shared" si="7"/>
        <v>12524</v>
      </c>
      <c r="J24" s="13">
        <f t="shared" si="7"/>
        <v>45379</v>
      </c>
      <c r="K24" s="11">
        <f t="shared" si="4"/>
        <v>573784</v>
      </c>
    </row>
    <row r="25" spans="1:12" ht="17.25" customHeight="1">
      <c r="A25" s="12" t="s">
        <v>114</v>
      </c>
      <c r="B25" s="13">
        <v>36239</v>
      </c>
      <c r="C25" s="13">
        <v>53004</v>
      </c>
      <c r="D25" s="13">
        <v>61688</v>
      </c>
      <c r="E25" s="13">
        <v>35318</v>
      </c>
      <c r="F25" s="13">
        <v>44007</v>
      </c>
      <c r="G25" s="13">
        <v>53531</v>
      </c>
      <c r="H25" s="13">
        <v>24231</v>
      </c>
      <c r="I25" s="13">
        <v>8865</v>
      </c>
      <c r="J25" s="13">
        <v>27943</v>
      </c>
      <c r="K25" s="11">
        <f t="shared" si="4"/>
        <v>344826</v>
      </c>
      <c r="L25" s="50"/>
    </row>
    <row r="26" spans="1:12" ht="17.25" customHeight="1">
      <c r="A26" s="12" t="s">
        <v>115</v>
      </c>
      <c r="B26" s="13">
        <v>27452</v>
      </c>
      <c r="C26" s="13">
        <v>34850</v>
      </c>
      <c r="D26" s="13">
        <v>35063</v>
      </c>
      <c r="E26" s="13">
        <v>19649</v>
      </c>
      <c r="F26" s="13">
        <v>31139</v>
      </c>
      <c r="G26" s="13">
        <v>42347</v>
      </c>
      <c r="H26" s="13">
        <v>17363</v>
      </c>
      <c r="I26" s="13">
        <v>3659</v>
      </c>
      <c r="J26" s="13">
        <v>17436</v>
      </c>
      <c r="K26" s="11">
        <f t="shared" si="4"/>
        <v>228958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1651</v>
      </c>
      <c r="I27" s="11">
        <v>0</v>
      </c>
      <c r="J27" s="11">
        <v>0</v>
      </c>
      <c r="K27" s="11">
        <f t="shared" si="4"/>
        <v>1651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28527.77</v>
      </c>
      <c r="I35" s="19">
        <v>0</v>
      </c>
      <c r="J35" s="19">
        <v>0</v>
      </c>
      <c r="K35" s="23">
        <f>SUM(B35:J35)</f>
        <v>28527.77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768640.2400000001</v>
      </c>
      <c r="C47" s="22">
        <f aca="true" t="shared" si="12" ref="C47:H47">+C48+C57</f>
        <v>1121481.9</v>
      </c>
      <c r="D47" s="22">
        <f t="shared" si="12"/>
        <v>1375614.47</v>
      </c>
      <c r="E47" s="22">
        <f t="shared" si="12"/>
        <v>698620.1000000001</v>
      </c>
      <c r="F47" s="22">
        <f t="shared" si="12"/>
        <v>1041758.52</v>
      </c>
      <c r="G47" s="22">
        <f t="shared" si="12"/>
        <v>1370537.53</v>
      </c>
      <c r="H47" s="22">
        <f t="shared" si="12"/>
        <v>660785.1600000001</v>
      </c>
      <c r="I47" s="22">
        <f>+I48+I57</f>
        <v>215886.91</v>
      </c>
      <c r="J47" s="22">
        <f>+J48+J57</f>
        <v>519526.91</v>
      </c>
      <c r="K47" s="22">
        <f>SUM(B47:J47)</f>
        <v>7772851.740000001</v>
      </c>
    </row>
    <row r="48" spans="1:11" ht="17.25" customHeight="1">
      <c r="A48" s="16" t="s">
        <v>107</v>
      </c>
      <c r="B48" s="23">
        <f>SUM(B49:B56)</f>
        <v>752014.6700000002</v>
      </c>
      <c r="C48" s="23">
        <f aca="true" t="shared" si="13" ref="C48:J48">SUM(C49:C56)</f>
        <v>1097472.2</v>
      </c>
      <c r="D48" s="23">
        <f t="shared" si="13"/>
        <v>1350400.96</v>
      </c>
      <c r="E48" s="23">
        <f t="shared" si="13"/>
        <v>675718.0700000001</v>
      </c>
      <c r="F48" s="23">
        <f t="shared" si="13"/>
        <v>1018558.52</v>
      </c>
      <c r="G48" s="23">
        <f t="shared" si="13"/>
        <v>1340986.04</v>
      </c>
      <c r="H48" s="23">
        <f t="shared" si="13"/>
        <v>640526.6000000001</v>
      </c>
      <c r="I48" s="23">
        <f t="shared" si="13"/>
        <v>215886.91</v>
      </c>
      <c r="J48" s="23">
        <f t="shared" si="13"/>
        <v>505668.39999999997</v>
      </c>
      <c r="K48" s="23">
        <f aca="true" t="shared" si="14" ref="K48:K57">SUM(B48:J48)</f>
        <v>7597232.370000001</v>
      </c>
    </row>
    <row r="49" spans="1:11" ht="17.25" customHeight="1">
      <c r="A49" s="34" t="s">
        <v>43</v>
      </c>
      <c r="B49" s="23">
        <f aca="true" t="shared" si="15" ref="B49:H49">ROUND(B30*B7,2)</f>
        <v>749180.31</v>
      </c>
      <c r="C49" s="23">
        <f t="shared" si="15"/>
        <v>1090947.83</v>
      </c>
      <c r="D49" s="23">
        <f t="shared" si="15"/>
        <v>1345883.19</v>
      </c>
      <c r="E49" s="23">
        <f t="shared" si="15"/>
        <v>673279.24</v>
      </c>
      <c r="F49" s="23">
        <f t="shared" si="15"/>
        <v>1014850.05</v>
      </c>
      <c r="G49" s="23">
        <f t="shared" si="15"/>
        <v>1335591.76</v>
      </c>
      <c r="H49" s="23">
        <f t="shared" si="15"/>
        <v>609239</v>
      </c>
      <c r="I49" s="23">
        <f>ROUND(I30*I7,2)</f>
        <v>214821.19</v>
      </c>
      <c r="J49" s="23">
        <f>ROUND(J30*J7,2)</f>
        <v>503451.36</v>
      </c>
      <c r="K49" s="23">
        <f t="shared" si="14"/>
        <v>7537243.930000001</v>
      </c>
    </row>
    <row r="50" spans="1:11" ht="17.25" customHeight="1">
      <c r="A50" s="34" t="s">
        <v>44</v>
      </c>
      <c r="B50" s="19">
        <v>0</v>
      </c>
      <c r="C50" s="23">
        <f>ROUND(C31*C7,2)</f>
        <v>2424.93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2424.93</v>
      </c>
    </row>
    <row r="51" spans="1:11" ht="17.25" customHeight="1">
      <c r="A51" s="64" t="s">
        <v>103</v>
      </c>
      <c r="B51" s="65">
        <f aca="true" t="shared" si="16" ref="B51:H51">ROUND(B32*B7,2)</f>
        <v>-1257.32</v>
      </c>
      <c r="C51" s="65">
        <f t="shared" si="16"/>
        <v>-1674.28</v>
      </c>
      <c r="D51" s="65">
        <f t="shared" si="16"/>
        <v>-1867.99</v>
      </c>
      <c r="E51" s="65">
        <f t="shared" si="16"/>
        <v>-1006.57</v>
      </c>
      <c r="F51" s="65">
        <f t="shared" si="16"/>
        <v>-1573.05</v>
      </c>
      <c r="G51" s="65">
        <f t="shared" si="16"/>
        <v>-2035.8</v>
      </c>
      <c r="H51" s="65">
        <f t="shared" si="16"/>
        <v>-955.21</v>
      </c>
      <c r="I51" s="19">
        <v>0</v>
      </c>
      <c r="J51" s="19">
        <v>0</v>
      </c>
      <c r="K51" s="65">
        <f>SUM(B51:J51)</f>
        <v>-10370.220000000001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28527.77</v>
      </c>
      <c r="I53" s="31">
        <f>+I35</f>
        <v>0</v>
      </c>
      <c r="J53" s="31">
        <f>+J35</f>
        <v>0</v>
      </c>
      <c r="K53" s="23">
        <f t="shared" si="14"/>
        <v>28527.77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24009.7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175619.37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-95092</v>
      </c>
      <c r="C61" s="35">
        <f t="shared" si="17"/>
        <v>-139095.58</v>
      </c>
      <c r="D61" s="35">
        <f t="shared" si="17"/>
        <v>-123641.73</v>
      </c>
      <c r="E61" s="35">
        <f t="shared" si="17"/>
        <v>-85188</v>
      </c>
      <c r="F61" s="35">
        <f t="shared" si="17"/>
        <v>-96885.33</v>
      </c>
      <c r="G61" s="35">
        <f t="shared" si="17"/>
        <v>-118622.4</v>
      </c>
      <c r="H61" s="35">
        <f t="shared" si="17"/>
        <v>-93404</v>
      </c>
      <c r="I61" s="35">
        <f t="shared" si="17"/>
        <v>-20184.57</v>
      </c>
      <c r="J61" s="35">
        <f t="shared" si="17"/>
        <v>-51968</v>
      </c>
      <c r="K61" s="35">
        <f>SUM(B61:J61)</f>
        <v>-824081.61</v>
      </c>
    </row>
    <row r="62" spans="1:11" ht="18.75" customHeight="1">
      <c r="A62" s="16" t="s">
        <v>74</v>
      </c>
      <c r="B62" s="35">
        <f aca="true" t="shared" si="18" ref="B62:J62">B63+B64+B65+B66+B67+B68</f>
        <v>-94092</v>
      </c>
      <c r="C62" s="35">
        <f t="shared" si="18"/>
        <v>-138056</v>
      </c>
      <c r="D62" s="35">
        <f t="shared" si="18"/>
        <v>-122532</v>
      </c>
      <c r="E62" s="35">
        <f t="shared" si="18"/>
        <v>-84188</v>
      </c>
      <c r="F62" s="35">
        <f t="shared" si="18"/>
        <v>-94492</v>
      </c>
      <c r="G62" s="35">
        <f t="shared" si="18"/>
        <v>-115116</v>
      </c>
      <c r="H62" s="35">
        <f t="shared" si="18"/>
        <v>-93404</v>
      </c>
      <c r="I62" s="35">
        <f t="shared" si="18"/>
        <v>-17712</v>
      </c>
      <c r="J62" s="35">
        <f t="shared" si="18"/>
        <v>-51968</v>
      </c>
      <c r="K62" s="35">
        <f aca="true" t="shared" si="19" ref="K62:K91">SUM(B62:J62)</f>
        <v>-811560</v>
      </c>
    </row>
    <row r="63" spans="1:11" ht="18.75" customHeight="1">
      <c r="A63" s="12" t="s">
        <v>75</v>
      </c>
      <c r="B63" s="35">
        <f>-ROUND(B9*$D$3,2)</f>
        <v>-94092</v>
      </c>
      <c r="C63" s="35">
        <f aca="true" t="shared" si="20" ref="C63:J63">-ROUND(C9*$D$3,2)</f>
        <v>-138056</v>
      </c>
      <c r="D63" s="35">
        <f t="shared" si="20"/>
        <v>-122532</v>
      </c>
      <c r="E63" s="35">
        <f t="shared" si="20"/>
        <v>-84188</v>
      </c>
      <c r="F63" s="35">
        <f t="shared" si="20"/>
        <v>-94492</v>
      </c>
      <c r="G63" s="35">
        <f t="shared" si="20"/>
        <v>-115116</v>
      </c>
      <c r="H63" s="35">
        <f t="shared" si="20"/>
        <v>-93404</v>
      </c>
      <c r="I63" s="35">
        <f t="shared" si="20"/>
        <v>-17712</v>
      </c>
      <c r="J63" s="35">
        <f t="shared" si="20"/>
        <v>-51968</v>
      </c>
      <c r="K63" s="35">
        <f t="shared" si="19"/>
        <v>-811560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-1039.58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-3506.4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-12521.609999999999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2" ref="B106:H106">+B107+B108</f>
        <v>673548.2400000001</v>
      </c>
      <c r="C106" s="24">
        <f t="shared" si="22"/>
        <v>972438.85</v>
      </c>
      <c r="D106" s="24">
        <f t="shared" si="22"/>
        <v>1251972.74</v>
      </c>
      <c r="E106" s="24">
        <f t="shared" si="22"/>
        <v>613432.1000000001</v>
      </c>
      <c r="F106" s="24">
        <f t="shared" si="22"/>
        <v>944873.1900000001</v>
      </c>
      <c r="G106" s="24">
        <f t="shared" si="22"/>
        <v>1251915.1300000001</v>
      </c>
      <c r="H106" s="24">
        <f t="shared" si="22"/>
        <v>553667.6900000001</v>
      </c>
      <c r="I106" s="24">
        <f>+I107+I108</f>
        <v>195702.34</v>
      </c>
      <c r="J106" s="24">
        <f>+J107+J108</f>
        <v>467558.91</v>
      </c>
      <c r="K106" s="46">
        <f>SUM(B106:J106)</f>
        <v>6925109.19</v>
      </c>
      <c r="L106" s="52"/>
    </row>
    <row r="107" spans="1:12" ht="18" customHeight="1">
      <c r="A107" s="16" t="s">
        <v>81</v>
      </c>
      <c r="B107" s="24">
        <f aca="true" t="shared" si="23" ref="B107:J107">+B48+B62+B69+B103</f>
        <v>656922.6700000002</v>
      </c>
      <c r="C107" s="24">
        <f t="shared" si="23"/>
        <v>958376.62</v>
      </c>
      <c r="D107" s="24">
        <f t="shared" si="23"/>
        <v>1226759.23</v>
      </c>
      <c r="E107" s="24">
        <f t="shared" si="23"/>
        <v>590530.0700000001</v>
      </c>
      <c r="F107" s="24">
        <f t="shared" si="23"/>
        <v>921673.1900000001</v>
      </c>
      <c r="G107" s="24">
        <f t="shared" si="23"/>
        <v>1222363.6400000001</v>
      </c>
      <c r="H107" s="24">
        <f t="shared" si="23"/>
        <v>547122.6000000001</v>
      </c>
      <c r="I107" s="24">
        <f t="shared" si="23"/>
        <v>195702.34</v>
      </c>
      <c r="J107" s="24">
        <f t="shared" si="23"/>
        <v>453700.39999999997</v>
      </c>
      <c r="K107" s="46">
        <f>SUM(B107:J107)</f>
        <v>6773150.76</v>
      </c>
      <c r="L107" s="52"/>
    </row>
    <row r="108" spans="1:11" ht="18.75" customHeight="1">
      <c r="A108" s="16" t="s">
        <v>98</v>
      </c>
      <c r="B108" s="24">
        <f aca="true" t="shared" si="24" ref="B108:J108">IF(+B57+B104+B109&lt;0,0,(B57+B104+B109))</f>
        <v>16625.57</v>
      </c>
      <c r="C108" s="24">
        <f t="shared" si="24"/>
        <v>14062.230000000005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6545.090000000004</v>
      </c>
      <c r="I108" s="19">
        <f t="shared" si="24"/>
        <v>0</v>
      </c>
      <c r="J108" s="24">
        <f t="shared" si="24"/>
        <v>13858.51</v>
      </c>
      <c r="K108" s="46">
        <f>SUM(B108:J108)</f>
        <v>151958.43</v>
      </c>
    </row>
    <row r="109" spans="1:13" ht="18.75" customHeight="1">
      <c r="A109" s="16" t="s">
        <v>83</v>
      </c>
      <c r="B109" s="19">
        <v>0</v>
      </c>
      <c r="C109" s="65">
        <v>-9947.469999999996</v>
      </c>
      <c r="D109" s="19">
        <v>0</v>
      </c>
      <c r="E109" s="19">
        <v>0</v>
      </c>
      <c r="F109" s="19">
        <v>0</v>
      </c>
      <c r="G109" s="19">
        <v>0</v>
      </c>
      <c r="H109" s="65">
        <v>-13713.469999999998</v>
      </c>
      <c r="I109" s="19">
        <v>0</v>
      </c>
      <c r="J109" s="19">
        <v>0</v>
      </c>
      <c r="K109" s="46">
        <f>SUM(B109:J109)</f>
        <v>-23660.939999999995</v>
      </c>
      <c r="M109" s="55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6925109.179999999</v>
      </c>
      <c r="L114" s="52"/>
    </row>
    <row r="115" spans="1:11" ht="18.75" customHeight="1">
      <c r="A115" s="26" t="s">
        <v>70</v>
      </c>
      <c r="B115" s="27">
        <v>87300.89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87300.89</v>
      </c>
    </row>
    <row r="116" spans="1:11" ht="18.75" customHeight="1">
      <c r="A116" s="26" t="s">
        <v>71</v>
      </c>
      <c r="B116" s="27">
        <v>586247.35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586247.35</v>
      </c>
    </row>
    <row r="117" spans="1:11" ht="18.75" customHeight="1">
      <c r="A117" s="26" t="s">
        <v>72</v>
      </c>
      <c r="B117" s="38">
        <v>0</v>
      </c>
      <c r="C117" s="27">
        <f>+C106</f>
        <v>972438.85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972438.85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1166099.16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1166099.16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85873.59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85873.59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607297.78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607297.78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6134.32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6134.32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180821.52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180821.52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333579.04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333579.04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52586.62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52586.62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377886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377886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376123.26</v>
      </c>
      <c r="H126" s="38">
        <v>0</v>
      </c>
      <c r="I126" s="38">
        <v>0</v>
      </c>
      <c r="J126" s="38">
        <v>0</v>
      </c>
      <c r="K126" s="39">
        <f t="shared" si="25"/>
        <v>376123.26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37332.01</v>
      </c>
      <c r="H127" s="38">
        <v>0</v>
      </c>
      <c r="I127" s="38">
        <v>0</v>
      </c>
      <c r="J127" s="38">
        <v>0</v>
      </c>
      <c r="K127" s="39">
        <f t="shared" si="25"/>
        <v>37332.01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195526.67</v>
      </c>
      <c r="H128" s="38">
        <v>0</v>
      </c>
      <c r="I128" s="38">
        <v>0</v>
      </c>
      <c r="J128" s="38">
        <v>0</v>
      </c>
      <c r="K128" s="39">
        <f t="shared" si="25"/>
        <v>195526.67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155818.72</v>
      </c>
      <c r="H129" s="38">
        <v>0</v>
      </c>
      <c r="I129" s="38">
        <v>0</v>
      </c>
      <c r="J129" s="38">
        <v>0</v>
      </c>
      <c r="K129" s="39">
        <f t="shared" si="25"/>
        <v>155818.72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487114.46</v>
      </c>
      <c r="H130" s="38">
        <v>0</v>
      </c>
      <c r="I130" s="38">
        <v>0</v>
      </c>
      <c r="J130" s="38">
        <v>0</v>
      </c>
      <c r="K130" s="39">
        <f t="shared" si="25"/>
        <v>487114.46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188768.64</v>
      </c>
      <c r="I131" s="38">
        <v>0</v>
      </c>
      <c r="J131" s="38">
        <v>0</v>
      </c>
      <c r="K131" s="39">
        <f t="shared" si="25"/>
        <v>188768.64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364899.05</v>
      </c>
      <c r="I132" s="38">
        <v>0</v>
      </c>
      <c r="J132" s="38">
        <v>0</v>
      </c>
      <c r="K132" s="39">
        <f t="shared" si="25"/>
        <v>364899.05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195702.34</v>
      </c>
      <c r="J133" s="38"/>
      <c r="K133" s="39">
        <f t="shared" si="25"/>
        <v>195702.34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467558.91</v>
      </c>
      <c r="K134" s="42">
        <f t="shared" si="25"/>
        <v>467558.91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2018-04-26T19:34:47Z</dcterms:modified>
  <cp:category/>
  <cp:version/>
  <cp:contentType/>
  <cp:contentStatus/>
</cp:coreProperties>
</file>