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<sst xmlns="http://schemas.openxmlformats.org/spreadsheetml/2006/main" count="140" uniqueCount="140">
  <si>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</si>
  <si>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</si>
  <si>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</si>
  <si>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</si>
  <si>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</si>
  <si>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</si>
  <si>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</si>
  <si>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</si>
  <si>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</si>
  <si>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</si>
  <si>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</si>
  <si>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</si>
  <si>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</si>
  <si>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</si>
  <si>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</si>
  <si>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</si>
  <si>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</si>
  <si>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</si>
  <si>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</si>
  <si>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</si>
  <si>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</si>
  <si>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</si>
  <si>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</si>
  <si>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</si>
  <si>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</si>
  <si>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</si>
  <si>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</si>
  <si>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</si>
  <si>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</si>
  <si>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</si>
  <si>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</si>
  <si>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</si>
  <si>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</si>
  <si>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</si>
  <si>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</si>
  <si>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</si>
  <si>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</si>
  <si>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</si>
  <si>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</si>
  <si>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</si>
  <si>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</si>
  <si>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</si>
  <si>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</si>
  <si>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</si>
  <si>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</si>
  <si>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</si>
  <si>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</si>
  <si>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</si>
  <si>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</si>
  <si>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</si>
  <si>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</si>
  <si>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</si>
  <si>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</si>
  <si>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</si>
  <si>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</si>
  <si>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</si>
  <si>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</si>
  <si>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</si>
  <si>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</si>
  <si>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</si>
  <si>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</si>
  <si>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</si>
  <si>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</si>
  <si>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</si>
  <si>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</si>
  <si>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</si>
  <si>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</si>
  <si>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</si>
  <si>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</si>
  <si>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</si>
  <si>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</si>
  <si>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</si>
  <si>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</si>
  <si>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</si>
  <si>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</si>
  <si>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</si>
  <si>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</si>
  <si>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</si>
  <si>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</si>
  <si>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</si>
  <si>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</si>
  <si>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</si>
  <si>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</si>
  <si>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</si>
  <si>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</si>
  <si>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</si>
  <si>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</si>
  <si>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</si>
  <si>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</si>
  <si>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</si>
  <si>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</si>
  <si>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</si>
  <si>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</si>
  <si>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</si>
  <si>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</si>
  <si>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</si>
  <si>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</si>
  <si>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</si>
  <si>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</si>
  <si>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</si>
  <si>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</si>
  <si>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</si>
  <si>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</si>
  <si>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</si>
  <si>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</si>
  <si>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</si>
  <si>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</si>
  <si>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</si>
  <si>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</si>
  <si>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</si>
  <si>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</si>
  <si>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</si>
  <si>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</si>
  <si>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</si>
  <si>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</si>
  <si>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</si>
  <si>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</si>
  <si>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</si>
  <si>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</si>
  <si>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</si>
  <si>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</si>
  <si>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</si>
  <si>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</si>
  <si>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</si>
  <si>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</si>
  <si>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</si>
  <si>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</si>
  <si>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</si>
  <si>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</si>
  <si>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</si>
  <si>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</si>
  <si>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</si>
  <si>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</si>
  <si>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</si>
  <si>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</si>
  <si>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>OPERAÇÃO 20/04/18 - VENCIMENTO 27/04/18</t>
  </si>
  <si>
    <t>6.3. Revisão de Remuneração pelo Transporte Coletivo ¹</t>
  </si>
  <si>
    <t>6.4. Revisão de Remuneração pelo Serviço Atende ²</t>
  </si>
  <si>
    <t xml:space="preserve">  ¹ Passageiros transportados, processados pelo sistema de bilhetagem eletrônica, referentes ao mês de março/18 (196.709 passageiros).</t>
  </si>
  <si>
    <t xml:space="preserve">  ²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</si>
</sst>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1" fontId="0" fillId="0" borderId="0" xfId="53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5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586532</v>
      </c>
      <c r="C7" s="9">
        <f t="shared" si="0"/>
        <v>767211</v>
      </c>
      <c r="D7" s="9">
        <f t="shared" si="0"/>
        <v>772639</v>
      </c>
      <c r="E7" s="9">
        <f t="shared" si="0"/>
        <v>525998</v>
      </c>
      <c r="F7" s="9">
        <f t="shared" si="0"/>
        <v>718904</v>
      </c>
      <c r="G7" s="9">
        <f t="shared" si="0"/>
        <v>1203515</v>
      </c>
      <c r="H7" s="9">
        <f t="shared" si="0"/>
        <v>545033</v>
      </c>
      <c r="I7" s="9">
        <f t="shared" si="0"/>
        <v>123630</v>
      </c>
      <c r="J7" s="9">
        <f t="shared" si="0"/>
        <v>328586</v>
      </c>
      <c r="K7" s="9">
        <f t="shared" si="0"/>
        <v>5572048</v>
      </c>
      <c r="L7" s="50"/>
    </row>
    <row r="8" spans="1:11" ht="17.25" customHeight="1">
      <c r="A8" s="10" t="s">
        <v>96</v>
      </c>
      <c r="B8" s="11">
        <f>B9+B12+B16</f>
        <v>281624</v>
      </c>
      <c r="C8" s="11">
        <f aca="true" t="shared" si="1" ref="C8:J8">C9+C12+C16</f>
        <v>378588</v>
      </c>
      <c r="D8" s="11">
        <f t="shared" si="1"/>
        <v>352976</v>
      </c>
      <c r="E8" s="11">
        <f t="shared" si="1"/>
        <v>260116</v>
      </c>
      <c r="F8" s="11">
        <f t="shared" si="1"/>
        <v>339082</v>
      </c>
      <c r="G8" s="11">
        <f t="shared" si="1"/>
        <v>570270</v>
      </c>
      <c r="H8" s="11">
        <f t="shared" si="1"/>
        <v>287453</v>
      </c>
      <c r="I8" s="11">
        <f t="shared" si="1"/>
        <v>55222</v>
      </c>
      <c r="J8" s="11">
        <f t="shared" si="1"/>
        <v>150915</v>
      </c>
      <c r="K8" s="11">
        <f>SUM(B8:J8)</f>
        <v>2676246</v>
      </c>
    </row>
    <row r="9" spans="1:11" ht="17.25" customHeight="1">
      <c r="A9" s="15" t="s">
        <v>16</v>
      </c>
      <c r="B9" s="13">
        <f>+B10+B11</f>
        <v>37510</v>
      </c>
      <c r="C9" s="13">
        <f aca="true" t="shared" si="2" ref="C9:J9">+C10+C11</f>
        <v>54060</v>
      </c>
      <c r="D9" s="13">
        <f t="shared" si="2"/>
        <v>43219</v>
      </c>
      <c r="E9" s="13">
        <f t="shared" si="2"/>
        <v>33960</v>
      </c>
      <c r="F9" s="13">
        <f t="shared" si="2"/>
        <v>38573</v>
      </c>
      <c r="G9" s="13">
        <f t="shared" si="2"/>
        <v>51113</v>
      </c>
      <c r="H9" s="13">
        <f t="shared" si="2"/>
        <v>45830</v>
      </c>
      <c r="I9" s="13">
        <f t="shared" si="2"/>
        <v>8479</v>
      </c>
      <c r="J9" s="13">
        <f t="shared" si="2"/>
        <v>17558</v>
      </c>
      <c r="K9" s="11">
        <f>SUM(B9:J9)</f>
        <v>330302</v>
      </c>
    </row>
    <row r="10" spans="1:11" ht="17.25" customHeight="1">
      <c r="A10" s="29" t="s">
        <v>17</v>
      </c>
      <c r="B10" s="13">
        <v>37510</v>
      </c>
      <c r="C10" s="13">
        <v>54060</v>
      </c>
      <c r="D10" s="13">
        <v>43219</v>
      </c>
      <c r="E10" s="13">
        <v>33960</v>
      </c>
      <c r="F10" s="13">
        <v>38573</v>
      </c>
      <c r="G10" s="13">
        <v>51113</v>
      </c>
      <c r="H10" s="13">
        <v>45830</v>
      </c>
      <c r="I10" s="13">
        <v>8479</v>
      </c>
      <c r="J10" s="13">
        <v>17558</v>
      </c>
      <c r="K10" s="11">
        <f>SUM(B10:J10)</f>
        <v>330302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231019</v>
      </c>
      <c r="C12" s="17">
        <f t="shared" si="3"/>
        <v>306522</v>
      </c>
      <c r="D12" s="17">
        <f t="shared" si="3"/>
        <v>293345</v>
      </c>
      <c r="E12" s="17">
        <f t="shared" si="3"/>
        <v>214515</v>
      </c>
      <c r="F12" s="17">
        <f t="shared" si="3"/>
        <v>281584</v>
      </c>
      <c r="G12" s="17">
        <f t="shared" si="3"/>
        <v>486712</v>
      </c>
      <c r="H12" s="17">
        <f t="shared" si="3"/>
        <v>228445</v>
      </c>
      <c r="I12" s="17">
        <f t="shared" si="3"/>
        <v>43778</v>
      </c>
      <c r="J12" s="17">
        <f t="shared" si="3"/>
        <v>126165</v>
      </c>
      <c r="K12" s="11">
        <f aca="true" t="shared" si="4" ref="K12:K27">SUM(B12:J12)</f>
        <v>2212085</v>
      </c>
    </row>
    <row r="13" spans="1:13" ht="17.25" customHeight="1">
      <c r="A13" s="14" t="s">
        <v>19</v>
      </c>
      <c r="B13" s="13">
        <v>111068</v>
      </c>
      <c r="C13" s="13">
        <v>155404</v>
      </c>
      <c r="D13" s="13">
        <v>154645</v>
      </c>
      <c r="E13" s="13">
        <v>108243</v>
      </c>
      <c r="F13" s="13">
        <v>141458</v>
      </c>
      <c r="G13" s="13">
        <v>230928</v>
      </c>
      <c r="H13" s="13">
        <v>104251</v>
      </c>
      <c r="I13" s="13">
        <v>24121</v>
      </c>
      <c r="J13" s="13">
        <v>65986</v>
      </c>
      <c r="K13" s="11">
        <f t="shared" si="4"/>
        <v>1096104</v>
      </c>
      <c r="L13" s="50"/>
      <c r="M13" s="51"/>
    </row>
    <row r="14" spans="1:12" ht="17.25" customHeight="1">
      <c r="A14" s="14" t="s">
        <v>20</v>
      </c>
      <c r="B14" s="13">
        <v>108258</v>
      </c>
      <c r="C14" s="13">
        <v>133017</v>
      </c>
      <c r="D14" s="13">
        <v>126479</v>
      </c>
      <c r="E14" s="13">
        <v>95096</v>
      </c>
      <c r="F14" s="13">
        <v>127847</v>
      </c>
      <c r="G14" s="13">
        <v>236664</v>
      </c>
      <c r="H14" s="13">
        <v>105807</v>
      </c>
      <c r="I14" s="13">
        <v>16558</v>
      </c>
      <c r="J14" s="13">
        <v>55964</v>
      </c>
      <c r="K14" s="11">
        <f t="shared" si="4"/>
        <v>1005690</v>
      </c>
      <c r="L14" s="50"/>
    </row>
    <row r="15" spans="1:11" ht="17.25" customHeight="1">
      <c r="A15" s="14" t="s">
        <v>21</v>
      </c>
      <c r="B15" s="13">
        <v>11693</v>
      </c>
      <c r="C15" s="13">
        <v>18101</v>
      </c>
      <c r="D15" s="13">
        <v>12221</v>
      </c>
      <c r="E15" s="13">
        <v>11176</v>
      </c>
      <c r="F15" s="13">
        <v>12279</v>
      </c>
      <c r="G15" s="13">
        <v>19120</v>
      </c>
      <c r="H15" s="13">
        <v>18387</v>
      </c>
      <c r="I15" s="13">
        <v>3099</v>
      </c>
      <c r="J15" s="13">
        <v>4215</v>
      </c>
      <c r="K15" s="11">
        <f t="shared" si="4"/>
        <v>110291</v>
      </c>
    </row>
    <row r="16" spans="1:11" ht="17.25" customHeight="1">
      <c r="A16" s="15" t="s">
        <v>92</v>
      </c>
      <c r="B16" s="13">
        <f>B17+B18+B19</f>
        <v>13095</v>
      </c>
      <c r="C16" s="13">
        <f aca="true" t="shared" si="5" ref="C16:J16">C17+C18+C19</f>
        <v>18006</v>
      </c>
      <c r="D16" s="13">
        <f t="shared" si="5"/>
        <v>16412</v>
      </c>
      <c r="E16" s="13">
        <f t="shared" si="5"/>
        <v>11641</v>
      </c>
      <c r="F16" s="13">
        <f t="shared" si="5"/>
        <v>18925</v>
      </c>
      <c r="G16" s="13">
        <f t="shared" si="5"/>
        <v>32445</v>
      </c>
      <c r="H16" s="13">
        <f t="shared" si="5"/>
        <v>13178</v>
      </c>
      <c r="I16" s="13">
        <f t="shared" si="5"/>
        <v>2965</v>
      </c>
      <c r="J16" s="13">
        <f t="shared" si="5"/>
        <v>7192</v>
      </c>
      <c r="K16" s="11">
        <f t="shared" si="4"/>
        <v>133859</v>
      </c>
    </row>
    <row r="17" spans="1:11" ht="17.25" customHeight="1">
      <c r="A17" s="14" t="s">
        <v>93</v>
      </c>
      <c r="B17" s="13">
        <v>12975</v>
      </c>
      <c r="C17" s="13">
        <v>17844</v>
      </c>
      <c r="D17" s="13">
        <v>16259</v>
      </c>
      <c r="E17" s="13">
        <v>11512</v>
      </c>
      <c r="F17" s="13">
        <v>18749</v>
      </c>
      <c r="G17" s="13">
        <v>32041</v>
      </c>
      <c r="H17" s="13">
        <v>13020</v>
      </c>
      <c r="I17" s="13">
        <v>2930</v>
      </c>
      <c r="J17" s="13">
        <v>7124</v>
      </c>
      <c r="K17" s="11">
        <f t="shared" si="4"/>
        <v>132454</v>
      </c>
    </row>
    <row r="18" spans="1:11" ht="17.25" customHeight="1">
      <c r="A18" s="14" t="s">
        <v>94</v>
      </c>
      <c r="B18" s="13">
        <v>97</v>
      </c>
      <c r="C18" s="13">
        <v>135</v>
      </c>
      <c r="D18" s="13">
        <v>126</v>
      </c>
      <c r="E18" s="13">
        <v>116</v>
      </c>
      <c r="F18" s="13">
        <v>153</v>
      </c>
      <c r="G18" s="13">
        <v>380</v>
      </c>
      <c r="H18" s="13">
        <v>133</v>
      </c>
      <c r="I18" s="13">
        <v>31</v>
      </c>
      <c r="J18" s="13">
        <v>63</v>
      </c>
      <c r="K18" s="11">
        <f t="shared" si="4"/>
        <v>1234</v>
      </c>
    </row>
    <row r="19" spans="1:11" ht="17.25" customHeight="1">
      <c r="A19" s="14" t="s">
        <v>95</v>
      </c>
      <c r="B19" s="13">
        <v>23</v>
      </c>
      <c r="C19" s="13">
        <v>27</v>
      </c>
      <c r="D19" s="13">
        <v>27</v>
      </c>
      <c r="E19" s="13">
        <v>13</v>
      </c>
      <c r="F19" s="13">
        <v>23</v>
      </c>
      <c r="G19" s="13">
        <v>24</v>
      </c>
      <c r="H19" s="13">
        <v>25</v>
      </c>
      <c r="I19" s="13">
        <v>4</v>
      </c>
      <c r="J19" s="13">
        <v>5</v>
      </c>
      <c r="K19" s="11">
        <f t="shared" si="4"/>
        <v>171</v>
      </c>
    </row>
    <row r="20" spans="1:11" ht="17.25" customHeight="1">
      <c r="A20" s="16" t="s">
        <v>22</v>
      </c>
      <c r="B20" s="11">
        <f>+B21+B22+B23</f>
        <v>166823</v>
      </c>
      <c r="C20" s="11">
        <f aca="true" t="shared" si="6" ref="C20:J20">+C21+C22+C23</f>
        <v>190588</v>
      </c>
      <c r="D20" s="11">
        <f t="shared" si="6"/>
        <v>212042</v>
      </c>
      <c r="E20" s="11">
        <f t="shared" si="6"/>
        <v>135017</v>
      </c>
      <c r="F20" s="11">
        <f t="shared" si="6"/>
        <v>216891</v>
      </c>
      <c r="G20" s="11">
        <f t="shared" si="6"/>
        <v>403512</v>
      </c>
      <c r="H20" s="11">
        <f t="shared" si="6"/>
        <v>138992</v>
      </c>
      <c r="I20" s="11">
        <f t="shared" si="6"/>
        <v>34106</v>
      </c>
      <c r="J20" s="11">
        <f t="shared" si="6"/>
        <v>84489</v>
      </c>
      <c r="K20" s="11">
        <f t="shared" si="4"/>
        <v>1582460</v>
      </c>
    </row>
    <row r="21" spans="1:12" ht="17.25" customHeight="1">
      <c r="A21" s="12" t="s">
        <v>23</v>
      </c>
      <c r="B21" s="13">
        <v>89899</v>
      </c>
      <c r="C21" s="13">
        <v>111316</v>
      </c>
      <c r="D21" s="13">
        <v>126689</v>
      </c>
      <c r="E21" s="13">
        <v>78003</v>
      </c>
      <c r="F21" s="13">
        <v>123085</v>
      </c>
      <c r="G21" s="13">
        <v>211408</v>
      </c>
      <c r="H21" s="13">
        <v>77008</v>
      </c>
      <c r="I21" s="13">
        <v>21191</v>
      </c>
      <c r="J21" s="13">
        <v>49374</v>
      </c>
      <c r="K21" s="11">
        <f t="shared" si="4"/>
        <v>887973</v>
      </c>
      <c r="L21" s="50"/>
    </row>
    <row r="22" spans="1:12" ht="17.25" customHeight="1">
      <c r="A22" s="12" t="s">
        <v>24</v>
      </c>
      <c r="B22" s="13">
        <v>71708</v>
      </c>
      <c r="C22" s="13">
        <v>73009</v>
      </c>
      <c r="D22" s="13">
        <v>80158</v>
      </c>
      <c r="E22" s="13">
        <v>53348</v>
      </c>
      <c r="F22" s="13">
        <v>88335</v>
      </c>
      <c r="G22" s="13">
        <v>183134</v>
      </c>
      <c r="H22" s="13">
        <v>55791</v>
      </c>
      <c r="I22" s="13">
        <v>11719</v>
      </c>
      <c r="J22" s="13">
        <v>33347</v>
      </c>
      <c r="K22" s="11">
        <f t="shared" si="4"/>
        <v>650549</v>
      </c>
      <c r="L22" s="50"/>
    </row>
    <row r="23" spans="1:11" ht="17.25" customHeight="1">
      <c r="A23" s="12" t="s">
        <v>25</v>
      </c>
      <c r="B23" s="13">
        <v>5216</v>
      </c>
      <c r="C23" s="13">
        <v>6263</v>
      </c>
      <c r="D23" s="13">
        <v>5195</v>
      </c>
      <c r="E23" s="13">
        <v>3666</v>
      </c>
      <c r="F23" s="13">
        <v>5471</v>
      </c>
      <c r="G23" s="13">
        <v>8970</v>
      </c>
      <c r="H23" s="13">
        <v>6193</v>
      </c>
      <c r="I23" s="13">
        <v>1196</v>
      </c>
      <c r="J23" s="13">
        <v>1768</v>
      </c>
      <c r="K23" s="11">
        <f t="shared" si="4"/>
        <v>43938</v>
      </c>
    </row>
    <row r="24" spans="1:11" ht="17.25" customHeight="1">
      <c r="A24" s="16" t="s">
        <v>26</v>
      </c>
      <c r="B24" s="13">
        <f>+B25+B26</f>
        <v>138085</v>
      </c>
      <c r="C24" s="13">
        <f aca="true" t="shared" si="7" ref="C24:J24">+C25+C26</f>
        <v>198035</v>
      </c>
      <c r="D24" s="13">
        <f t="shared" si="7"/>
        <v>207621</v>
      </c>
      <c r="E24" s="13">
        <f t="shared" si="7"/>
        <v>130865</v>
      </c>
      <c r="F24" s="13">
        <f t="shared" si="7"/>
        <v>162931</v>
      </c>
      <c r="G24" s="13">
        <f t="shared" si="7"/>
        <v>229733</v>
      </c>
      <c r="H24" s="13">
        <f t="shared" si="7"/>
        <v>111105</v>
      </c>
      <c r="I24" s="13">
        <f t="shared" si="7"/>
        <v>34302</v>
      </c>
      <c r="J24" s="13">
        <f t="shared" si="7"/>
        <v>93182</v>
      </c>
      <c r="K24" s="11">
        <f t="shared" si="4"/>
        <v>1305859</v>
      </c>
    </row>
    <row r="25" spans="1:12" ht="17.25" customHeight="1">
      <c r="A25" s="12" t="s">
        <v>113</v>
      </c>
      <c r="B25" s="13">
        <v>68123</v>
      </c>
      <c r="C25" s="13">
        <v>106651</v>
      </c>
      <c r="D25" s="13">
        <v>116016</v>
      </c>
      <c r="E25" s="13">
        <v>72877</v>
      </c>
      <c r="F25" s="13">
        <v>85069</v>
      </c>
      <c r="G25" s="13">
        <v>116142</v>
      </c>
      <c r="H25" s="13">
        <v>58644</v>
      </c>
      <c r="I25" s="13">
        <v>20831</v>
      </c>
      <c r="J25" s="13">
        <v>50027</v>
      </c>
      <c r="K25" s="11">
        <f t="shared" si="4"/>
        <v>694380</v>
      </c>
      <c r="L25" s="50"/>
    </row>
    <row r="26" spans="1:12" ht="17.25" customHeight="1">
      <c r="A26" s="12" t="s">
        <v>114</v>
      </c>
      <c r="B26" s="13">
        <v>69962</v>
      </c>
      <c r="C26" s="13">
        <v>91384</v>
      </c>
      <c r="D26" s="13">
        <v>91605</v>
      </c>
      <c r="E26" s="13">
        <v>57988</v>
      </c>
      <c r="F26" s="13">
        <v>77862</v>
      </c>
      <c r="G26" s="13">
        <v>113591</v>
      </c>
      <c r="H26" s="13">
        <v>52461</v>
      </c>
      <c r="I26" s="13">
        <v>13471</v>
      </c>
      <c r="J26" s="13">
        <v>43155</v>
      </c>
      <c r="K26" s="11">
        <f t="shared" si="4"/>
        <v>611479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7483</v>
      </c>
      <c r="I27" s="11">
        <v>0</v>
      </c>
      <c r="J27" s="11">
        <v>0</v>
      </c>
      <c r="K27" s="11">
        <f t="shared" si="4"/>
        <v>7483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101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11417.27</v>
      </c>
      <c r="I35" s="19">
        <v>0</v>
      </c>
      <c r="J35" s="19">
        <v>0</v>
      </c>
      <c r="K35" s="23">
        <f>SUM(B35:J35)</f>
        <v>11417.27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100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1695442.0699999998</v>
      </c>
      <c r="C47" s="22">
        <f aca="true" t="shared" si="12" ref="C47:H47">+C48+C57</f>
        <v>2481020.17</v>
      </c>
      <c r="D47" s="22">
        <f t="shared" si="12"/>
        <v>2811168.0699999994</v>
      </c>
      <c r="E47" s="22">
        <f t="shared" si="12"/>
        <v>1635490.7899999998</v>
      </c>
      <c r="F47" s="22">
        <f t="shared" si="12"/>
        <v>2204963.38</v>
      </c>
      <c r="G47" s="22">
        <f t="shared" si="12"/>
        <v>3111601.3400000003</v>
      </c>
      <c r="H47" s="22">
        <f t="shared" si="12"/>
        <v>1631956.0400000003</v>
      </c>
      <c r="I47" s="22">
        <f>+I48+I57</f>
        <v>601091.5599999999</v>
      </c>
      <c r="J47" s="22">
        <f>+J48+J57</f>
        <v>1030026.2300000001</v>
      </c>
      <c r="K47" s="22">
        <f>SUM(B47:J47)</f>
        <v>17202759.65</v>
      </c>
    </row>
    <row r="48" spans="1:11" ht="17.25" customHeight="1">
      <c r="A48" s="16" t="s">
        <v>106</v>
      </c>
      <c r="B48" s="23">
        <f>SUM(B49:B56)</f>
        <v>1678816.4999999998</v>
      </c>
      <c r="C48" s="23">
        <f aca="true" t="shared" si="13" ref="C48:J48">SUM(C49:C56)</f>
        <v>2457010.4699999997</v>
      </c>
      <c r="D48" s="23">
        <f t="shared" si="13"/>
        <v>2785954.5599999996</v>
      </c>
      <c r="E48" s="23">
        <f t="shared" si="13"/>
        <v>1612588.7599999998</v>
      </c>
      <c r="F48" s="23">
        <f t="shared" si="13"/>
        <v>2181763.38</v>
      </c>
      <c r="G48" s="23">
        <f t="shared" si="13"/>
        <v>3082049.85</v>
      </c>
      <c r="H48" s="23">
        <f t="shared" si="13"/>
        <v>1611697.4800000002</v>
      </c>
      <c r="I48" s="23">
        <f t="shared" si="13"/>
        <v>601091.5599999999</v>
      </c>
      <c r="J48" s="23">
        <f t="shared" si="13"/>
        <v>1016167.7200000001</v>
      </c>
      <c r="K48" s="23">
        <f aca="true" t="shared" si="14" ref="K48:K57">SUM(B48:J48)</f>
        <v>17027140.279999997</v>
      </c>
    </row>
    <row r="49" spans="1:11" ht="17.25" customHeight="1">
      <c r="A49" s="34" t="s">
        <v>43</v>
      </c>
      <c r="B49" s="23">
        <f aca="true" t="shared" si="15" ref="B49:H49">ROUND(B30*B7,2)</f>
        <v>1677540.17</v>
      </c>
      <c r="C49" s="23">
        <f t="shared" si="15"/>
        <v>2449551.28</v>
      </c>
      <c r="D49" s="23">
        <f t="shared" si="15"/>
        <v>2783432</v>
      </c>
      <c r="E49" s="23">
        <f t="shared" si="15"/>
        <v>1611552.67</v>
      </c>
      <c r="F49" s="23">
        <f t="shared" si="15"/>
        <v>2179860.71</v>
      </c>
      <c r="G49" s="23">
        <f t="shared" si="15"/>
        <v>3079313.48</v>
      </c>
      <c r="H49" s="23">
        <f t="shared" si="15"/>
        <v>1599072.32</v>
      </c>
      <c r="I49" s="23">
        <f>ROUND(I30*I7,2)</f>
        <v>600025.84</v>
      </c>
      <c r="J49" s="23">
        <f>ROUND(J30*J7,2)</f>
        <v>1013950.68</v>
      </c>
      <c r="K49" s="23">
        <f t="shared" si="14"/>
        <v>16994299.15</v>
      </c>
    </row>
    <row r="50" spans="1:11" ht="17.25" customHeight="1">
      <c r="A50" s="34" t="s">
        <v>44</v>
      </c>
      <c r="B50" s="19">
        <v>0</v>
      </c>
      <c r="C50" s="23">
        <f>ROUND(C31*C7,2)</f>
        <v>5444.8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5444.8</v>
      </c>
    </row>
    <row r="51" spans="1:11" ht="17.25" customHeight="1">
      <c r="A51" s="64" t="s">
        <v>102</v>
      </c>
      <c r="B51" s="65">
        <f aca="true" t="shared" si="16" ref="B51:H51">ROUND(B32*B7,2)</f>
        <v>-2815.35</v>
      </c>
      <c r="C51" s="65">
        <f t="shared" si="16"/>
        <v>-3759.33</v>
      </c>
      <c r="D51" s="65">
        <f t="shared" si="16"/>
        <v>-3863.2</v>
      </c>
      <c r="E51" s="65">
        <f t="shared" si="16"/>
        <v>-2409.31</v>
      </c>
      <c r="F51" s="65">
        <f t="shared" si="16"/>
        <v>-3378.85</v>
      </c>
      <c r="G51" s="65">
        <f t="shared" si="16"/>
        <v>-4693.71</v>
      </c>
      <c r="H51" s="65">
        <f t="shared" si="16"/>
        <v>-2507.15</v>
      </c>
      <c r="I51" s="19">
        <v>0</v>
      </c>
      <c r="J51" s="19">
        <v>0</v>
      </c>
      <c r="K51" s="65">
        <f>SUM(B51:J51)</f>
        <v>-23426.9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11417.27</v>
      </c>
      <c r="I53" s="31">
        <f>+I35</f>
        <v>0</v>
      </c>
      <c r="J53" s="31">
        <f>+J35</f>
        <v>0</v>
      </c>
      <c r="K53" s="23">
        <f t="shared" si="14"/>
        <v>11417.27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175619.37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-212672.12</v>
      </c>
      <c r="C61" s="35">
        <f t="shared" si="17"/>
        <v>-302842.62</v>
      </c>
      <c r="D61" s="35">
        <f t="shared" si="17"/>
        <v>-293663.17</v>
      </c>
      <c r="E61" s="35">
        <f t="shared" si="17"/>
        <v>-205632.79</v>
      </c>
      <c r="F61" s="35">
        <f t="shared" si="17"/>
        <v>-159515.11000000002</v>
      </c>
      <c r="G61" s="35">
        <f t="shared" si="17"/>
        <v>-199141.49000000002</v>
      </c>
      <c r="H61" s="35">
        <f t="shared" si="17"/>
        <v>-233156.88</v>
      </c>
      <c r="I61" s="35">
        <f t="shared" si="17"/>
        <v>-123202.38</v>
      </c>
      <c r="J61" s="35">
        <f t="shared" si="17"/>
        <v>-52771.05</v>
      </c>
      <c r="K61" s="35">
        <f>SUM(B61:J61)</f>
        <v>-1782597.61</v>
      </c>
    </row>
    <row r="62" spans="1:11" ht="18.75" customHeight="1">
      <c r="A62" s="16" t="s">
        <v>74</v>
      </c>
      <c r="B62" s="35">
        <f aca="true" t="shared" si="18" ref="B62:J62">B63+B64+B65+B66+B67+B68</f>
        <v>-208436.76</v>
      </c>
      <c r="C62" s="35">
        <f t="shared" si="18"/>
        <v>-222690.75</v>
      </c>
      <c r="D62" s="35">
        <f t="shared" si="18"/>
        <v>-193146.59</v>
      </c>
      <c r="E62" s="35">
        <f t="shared" si="18"/>
        <v>-234451.15</v>
      </c>
      <c r="F62" s="35">
        <f t="shared" si="18"/>
        <v>-234376.53999999998</v>
      </c>
      <c r="G62" s="35">
        <f t="shared" si="18"/>
        <v>-260192.76</v>
      </c>
      <c r="H62" s="35">
        <f t="shared" si="18"/>
        <v>-183320</v>
      </c>
      <c r="I62" s="35">
        <f t="shared" si="18"/>
        <v>-33916</v>
      </c>
      <c r="J62" s="35">
        <f t="shared" si="18"/>
        <v>-70232</v>
      </c>
      <c r="K62" s="35">
        <f aca="true" t="shared" si="19" ref="K62:K91">SUM(B62:J62)</f>
        <v>-1640762.55</v>
      </c>
    </row>
    <row r="63" spans="1:11" ht="18.75" customHeight="1">
      <c r="A63" s="12" t="s">
        <v>75</v>
      </c>
      <c r="B63" s="35">
        <f>-ROUND(B9*$D$3,2)</f>
        <v>-150040</v>
      </c>
      <c r="C63" s="35">
        <f aca="true" t="shared" si="20" ref="C63:J63">-ROUND(C9*$D$3,2)</f>
        <v>-216240</v>
      </c>
      <c r="D63" s="35">
        <f t="shared" si="20"/>
        <v>-172876</v>
      </c>
      <c r="E63" s="35">
        <f t="shared" si="20"/>
        <v>-135840</v>
      </c>
      <c r="F63" s="35">
        <f t="shared" si="20"/>
        <v>-154292</v>
      </c>
      <c r="G63" s="35">
        <f t="shared" si="20"/>
        <v>-204452</v>
      </c>
      <c r="H63" s="35">
        <f t="shared" si="20"/>
        <v>-183320</v>
      </c>
      <c r="I63" s="35">
        <f t="shared" si="20"/>
        <v>-33916</v>
      </c>
      <c r="J63" s="35">
        <f t="shared" si="20"/>
        <v>-70232</v>
      </c>
      <c r="K63" s="35">
        <f t="shared" si="19"/>
        <v>-1321208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-1084</v>
      </c>
      <c r="C65" s="35">
        <v>-216</v>
      </c>
      <c r="D65" s="35">
        <v>-276</v>
      </c>
      <c r="E65" s="35">
        <v>-792</v>
      </c>
      <c r="F65" s="35">
        <v>-564</v>
      </c>
      <c r="G65" s="35">
        <v>-312</v>
      </c>
      <c r="H65" s="19">
        <v>0</v>
      </c>
      <c r="I65" s="19">
        <v>0</v>
      </c>
      <c r="J65" s="19">
        <v>0</v>
      </c>
      <c r="K65" s="35">
        <f t="shared" si="19"/>
        <v>-3244</v>
      </c>
    </row>
    <row r="66" spans="1:11" ht="18.75" customHeight="1">
      <c r="A66" s="12" t="s">
        <v>103</v>
      </c>
      <c r="B66" s="35">
        <v>-5488</v>
      </c>
      <c r="C66" s="35">
        <v>-1848</v>
      </c>
      <c r="D66" s="35">
        <v>-1616</v>
      </c>
      <c r="E66" s="35">
        <v>-3616</v>
      </c>
      <c r="F66" s="35">
        <v>-1876</v>
      </c>
      <c r="G66" s="35">
        <v>-1280</v>
      </c>
      <c r="H66" s="19">
        <v>0</v>
      </c>
      <c r="I66" s="19">
        <v>0</v>
      </c>
      <c r="J66" s="19">
        <v>0</v>
      </c>
      <c r="K66" s="35">
        <f t="shared" si="19"/>
        <v>-15724</v>
      </c>
    </row>
    <row r="67" spans="1:11" ht="18.75" customHeight="1">
      <c r="A67" s="12" t="s">
        <v>52</v>
      </c>
      <c r="B67" s="35">
        <v>-51824.76</v>
      </c>
      <c r="C67" s="35">
        <v>-4386.75</v>
      </c>
      <c r="D67" s="35">
        <v>-18378.59</v>
      </c>
      <c r="E67" s="35">
        <v>-94203.15</v>
      </c>
      <c r="F67" s="35">
        <v>-77644.54</v>
      </c>
      <c r="G67" s="35">
        <v>-54148.76</v>
      </c>
      <c r="H67" s="19">
        <v>0</v>
      </c>
      <c r="I67" s="19">
        <v>0</v>
      </c>
      <c r="J67" s="19">
        <v>0</v>
      </c>
      <c r="K67" s="35">
        <f t="shared" si="19"/>
        <v>-300586.55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-24367.46</v>
      </c>
      <c r="C69" s="65">
        <f>SUM(C70:C102)</f>
        <v>-63195.600000000006</v>
      </c>
      <c r="D69" s="65">
        <f>SUM(D70:D102)</f>
        <v>-139034.29</v>
      </c>
      <c r="E69" s="65">
        <f aca="true" t="shared" si="21" ref="E69:J69">SUM(E70:E102)</f>
        <v>-20656.53</v>
      </c>
      <c r="F69" s="65">
        <f t="shared" si="21"/>
        <v>-182295.22</v>
      </c>
      <c r="G69" s="65">
        <f t="shared" si="21"/>
        <v>-63718.28</v>
      </c>
      <c r="H69" s="65">
        <f t="shared" si="21"/>
        <v>-23937.39</v>
      </c>
      <c r="I69" s="65">
        <f t="shared" si="21"/>
        <v>-89286.38</v>
      </c>
      <c r="J69" s="65">
        <f t="shared" si="21"/>
        <v>-17271.33</v>
      </c>
      <c r="K69" s="65">
        <f t="shared" si="19"/>
        <v>-623762.48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5">
        <v>-8136.51</v>
      </c>
      <c r="C76" s="65">
        <v>-41810.78</v>
      </c>
      <c r="D76" s="65">
        <v>-118010.75</v>
      </c>
      <c r="E76" s="65">
        <v>-5691.77</v>
      </c>
      <c r="F76" s="65">
        <v>-160711.41</v>
      </c>
      <c r="G76" s="65">
        <v>-30968.55</v>
      </c>
      <c r="H76" s="65">
        <v>-9618.34</v>
      </c>
      <c r="I76" s="65">
        <v>-21780</v>
      </c>
      <c r="J76" s="65">
        <v>-6893.71</v>
      </c>
      <c r="K76" s="65">
        <f t="shared" si="19"/>
        <v>-403621.82</v>
      </c>
    </row>
    <row r="77" spans="1:11" ht="18.75" customHeight="1">
      <c r="A77" s="12" t="s">
        <v>61</v>
      </c>
      <c r="B77" s="65">
        <v>-720</v>
      </c>
      <c r="C77" s="65">
        <v>720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108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109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136</v>
      </c>
      <c r="B103" s="46">
        <v>1590.79</v>
      </c>
      <c r="C103" s="46">
        <v>16961.32</v>
      </c>
      <c r="D103" s="46">
        <v>38604.01</v>
      </c>
      <c r="E103" s="46">
        <v>52859.62</v>
      </c>
      <c r="F103" s="46">
        <v>244369.84</v>
      </c>
      <c r="G103" s="46">
        <v>128792.7</v>
      </c>
      <c r="H103" s="46">
        <v>8072.54</v>
      </c>
      <c r="I103" s="19">
        <v>0</v>
      </c>
      <c r="J103" s="19">
        <v>40353.19</v>
      </c>
      <c r="K103" s="46">
        <f>SUM(B103:J103)</f>
        <v>531604.01</v>
      </c>
      <c r="L103" s="53"/>
    </row>
    <row r="104" spans="1:12" ht="18.75" customHeight="1">
      <c r="A104" s="16" t="s">
        <v>137</v>
      </c>
      <c r="B104" s="46">
        <v>18541.31</v>
      </c>
      <c r="C104" s="46">
        <v>-33917.59</v>
      </c>
      <c r="D104" s="46">
        <v>-86.3</v>
      </c>
      <c r="E104" s="46">
        <v>-3384.73</v>
      </c>
      <c r="F104" s="46">
        <v>12786.81</v>
      </c>
      <c r="G104" s="46">
        <v>-4023.15</v>
      </c>
      <c r="H104" s="46">
        <v>-33972.03</v>
      </c>
      <c r="I104" s="19">
        <v>0</v>
      </c>
      <c r="J104" s="19">
        <v>-5620.91</v>
      </c>
      <c r="K104" s="46">
        <f>SUM(B104:J104)</f>
        <v>-49676.59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1482769.9499999997</v>
      </c>
      <c r="C106" s="24">
        <f>+C107+C108</f>
        <v>2188125.0199999996</v>
      </c>
      <c r="D106" s="24">
        <f t="shared" si="22"/>
        <v>2517504.8999999994</v>
      </c>
      <c r="E106" s="24">
        <f t="shared" si="22"/>
        <v>1429858</v>
      </c>
      <c r="F106" s="24">
        <f t="shared" si="22"/>
        <v>2045448.27</v>
      </c>
      <c r="G106" s="24">
        <f t="shared" si="22"/>
        <v>2912459.85</v>
      </c>
      <c r="H106" s="24">
        <f>+H107+H108</f>
        <v>1412512.6300000004</v>
      </c>
      <c r="I106" s="24">
        <f>+I107+I108</f>
        <v>477889.17999999993</v>
      </c>
      <c r="J106" s="24">
        <f>+J107+J108</f>
        <v>977255.18</v>
      </c>
      <c r="K106" s="46">
        <f>SUM(B106:J106)</f>
        <v>15443822.979999999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1447603.0699999998</v>
      </c>
      <c r="C107" s="24">
        <f>IF(C108=0,+C48+C62+C69+C103-C71,+C48+C62+C69+C103)</f>
        <v>2188125.0199999996</v>
      </c>
      <c r="D107" s="24">
        <f t="shared" si="23"/>
        <v>2492377.6899999995</v>
      </c>
      <c r="E107" s="24">
        <f t="shared" si="23"/>
        <v>1410340.7</v>
      </c>
      <c r="F107" s="24">
        <f t="shared" si="23"/>
        <v>2009461.46</v>
      </c>
      <c r="G107" s="24">
        <f t="shared" si="23"/>
        <v>2886931.5100000002</v>
      </c>
      <c r="H107" s="24">
        <f>IF(H108=0,+H48+H62+H69+H103-H71,+H48+H62+H69+H103)</f>
        <v>1412512.6300000004</v>
      </c>
      <c r="I107" s="24">
        <f t="shared" si="23"/>
        <v>477889.17999999993</v>
      </c>
      <c r="J107" s="24">
        <f t="shared" si="23"/>
        <v>969017.5800000001</v>
      </c>
      <c r="K107" s="46">
        <f>SUM(B107:J107)</f>
        <v>15294258.84</v>
      </c>
      <c r="L107" s="84"/>
    </row>
    <row r="108" spans="1:12" ht="18.75" customHeight="1">
      <c r="A108" s="16" t="s">
        <v>98</v>
      </c>
      <c r="B108" s="24">
        <f aca="true" t="shared" si="24" ref="B108:J108">IF(+B57+B104+B109&lt;0,0,(B57+B104+B109))</f>
        <v>35166.880000000005</v>
      </c>
      <c r="C108" s="24">
        <f>IF(+C57+C104+C109&lt;0,0,(C57+C104+C109))</f>
        <v>0</v>
      </c>
      <c r="D108" s="24">
        <f t="shared" si="24"/>
        <v>25127.21</v>
      </c>
      <c r="E108" s="24">
        <f t="shared" si="24"/>
        <v>19517.3</v>
      </c>
      <c r="F108" s="24">
        <f t="shared" si="24"/>
        <v>35986.81</v>
      </c>
      <c r="G108" s="24">
        <f t="shared" si="24"/>
        <v>25528.34</v>
      </c>
      <c r="H108" s="24">
        <f>IF(+H57+H104+H109&lt;0,0,(H57+H104+H109))</f>
        <v>0</v>
      </c>
      <c r="I108" s="19">
        <f t="shared" si="24"/>
        <v>0</v>
      </c>
      <c r="J108" s="24">
        <f t="shared" si="24"/>
        <v>8237.6</v>
      </c>
      <c r="K108" s="46">
        <f>SUM(B108:J108)</f>
        <v>149564.14</v>
      </c>
      <c r="L108" s="85"/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65">
        <f>IF(C104+C57+C109&lt;0,C104+C57+C71+C109,0)</f>
        <v>-9947.469999999996</v>
      </c>
      <c r="D110" s="19">
        <v>0</v>
      </c>
      <c r="E110" s="19">
        <v>0</v>
      </c>
      <c r="F110" s="19">
        <v>0</v>
      </c>
      <c r="G110" s="19">
        <v>0</v>
      </c>
      <c r="H110" s="65">
        <f>IF(H104+H57+H109&lt;0,H104+H57+H71+H109,0)</f>
        <v>-13713.469999999998</v>
      </c>
      <c r="I110" s="19">
        <v>0</v>
      </c>
      <c r="J110" s="19">
        <v>0</v>
      </c>
      <c r="K110" s="46">
        <f>SUM(B110:J110)</f>
        <v>-23660.939999999995</v>
      </c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15443822.969999999</v>
      </c>
      <c r="L114" s="52"/>
    </row>
    <row r="115" spans="1:11" ht="18.75" customHeight="1">
      <c r="A115" s="26" t="s">
        <v>70</v>
      </c>
      <c r="B115" s="27">
        <v>195760.58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195760.58</v>
      </c>
    </row>
    <row r="116" spans="1:11" ht="18.75" customHeight="1">
      <c r="A116" s="26" t="s">
        <v>71</v>
      </c>
      <c r="B116" s="27">
        <v>1287009.38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1287009.38</v>
      </c>
    </row>
    <row r="117" spans="1:11" ht="18.75" customHeight="1">
      <c r="A117" s="26" t="s">
        <v>72</v>
      </c>
      <c r="B117" s="38">
        <v>0</v>
      </c>
      <c r="C117" s="27">
        <f>+C106</f>
        <v>2188125.0199999996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2188125.0199999996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2343038.0100000002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2343038.0100000002</v>
      </c>
    </row>
    <row r="119" spans="1:11" ht="18.75" customHeight="1">
      <c r="A119" s="26" t="s">
        <v>117</v>
      </c>
      <c r="B119" s="38">
        <v>0</v>
      </c>
      <c r="C119" s="38">
        <v>0</v>
      </c>
      <c r="D119" s="27">
        <v>174466.88999999998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174466.88999999998</v>
      </c>
    </row>
    <row r="120" spans="1:11" ht="18.75" customHeight="1">
      <c r="A120" s="26" t="s">
        <v>118</v>
      </c>
      <c r="B120" s="38">
        <v>0</v>
      </c>
      <c r="C120" s="38">
        <v>0</v>
      </c>
      <c r="D120" s="38">
        <v>0</v>
      </c>
      <c r="E120" s="27">
        <v>1415559.42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1415559.42</v>
      </c>
    </row>
    <row r="121" spans="1:11" ht="18.75" customHeight="1">
      <c r="A121" s="26" t="s">
        <v>119</v>
      </c>
      <c r="B121" s="38">
        <v>0</v>
      </c>
      <c r="C121" s="38">
        <v>0</v>
      </c>
      <c r="D121" s="38">
        <v>0</v>
      </c>
      <c r="E121" s="27">
        <v>14298.58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14298.58</v>
      </c>
    </row>
    <row r="122" spans="1:11" ht="18.75" customHeight="1">
      <c r="A122" s="26" t="s">
        <v>120</v>
      </c>
      <c r="B122" s="38">
        <v>0</v>
      </c>
      <c r="C122" s="38">
        <v>0</v>
      </c>
      <c r="D122" s="38">
        <v>0</v>
      </c>
      <c r="E122" s="38">
        <v>0</v>
      </c>
      <c r="F122" s="27">
        <v>374111.17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374111.17</v>
      </c>
    </row>
    <row r="123" spans="1:11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736030.96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736030.96</v>
      </c>
    </row>
    <row r="124" spans="1:11" ht="18.75" customHeight="1">
      <c r="A124" s="26" t="s">
        <v>122</v>
      </c>
      <c r="B124" s="38">
        <v>0</v>
      </c>
      <c r="C124" s="38">
        <v>0</v>
      </c>
      <c r="D124" s="38">
        <v>0</v>
      </c>
      <c r="E124" s="38">
        <v>0</v>
      </c>
      <c r="F124" s="27">
        <v>103093.91999999998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103093.91999999998</v>
      </c>
    </row>
    <row r="125" spans="1:11" ht="18.75" customHeight="1">
      <c r="A125" s="26" t="s">
        <v>123</v>
      </c>
      <c r="B125" s="66">
        <v>0</v>
      </c>
      <c r="C125" s="66">
        <v>0</v>
      </c>
      <c r="D125" s="66">
        <v>0</v>
      </c>
      <c r="E125" s="66">
        <v>0</v>
      </c>
      <c r="F125" s="67">
        <v>832212.2100000001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832212.2100000001</v>
      </c>
    </row>
    <row r="126" spans="1:11" ht="18.75" customHeight="1">
      <c r="A126" s="2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900929.71</v>
      </c>
      <c r="H126" s="38">
        <v>0</v>
      </c>
      <c r="I126" s="38">
        <v>0</v>
      </c>
      <c r="J126" s="38">
        <v>0</v>
      </c>
      <c r="K126" s="39">
        <f t="shared" si="25"/>
        <v>900929.71</v>
      </c>
    </row>
    <row r="127" spans="1:11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71079.07</v>
      </c>
      <c r="H127" s="38">
        <v>0</v>
      </c>
      <c r="I127" s="38">
        <v>0</v>
      </c>
      <c r="J127" s="38">
        <v>0</v>
      </c>
      <c r="K127" s="39">
        <f t="shared" si="25"/>
        <v>71079.07</v>
      </c>
    </row>
    <row r="128" spans="1:11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393457.36000000004</v>
      </c>
      <c r="H128" s="38">
        <v>0</v>
      </c>
      <c r="I128" s="38">
        <v>0</v>
      </c>
      <c r="J128" s="38">
        <v>0</v>
      </c>
      <c r="K128" s="39">
        <f t="shared" si="25"/>
        <v>393457.36000000004</v>
      </c>
    </row>
    <row r="129" spans="1:11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402782.12</v>
      </c>
      <c r="H129" s="38">
        <v>0</v>
      </c>
      <c r="I129" s="38">
        <v>0</v>
      </c>
      <c r="J129" s="38">
        <v>0</v>
      </c>
      <c r="K129" s="39">
        <f t="shared" si="25"/>
        <v>402782.12</v>
      </c>
    </row>
    <row r="130" spans="1:11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1144211.59</v>
      </c>
      <c r="H130" s="38">
        <v>0</v>
      </c>
      <c r="I130" s="38">
        <v>0</v>
      </c>
      <c r="J130" s="38">
        <v>0</v>
      </c>
      <c r="K130" s="39">
        <f t="shared" si="25"/>
        <v>1144211.59</v>
      </c>
    </row>
    <row r="131" spans="1:11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484642.44</v>
      </c>
      <c r="I131" s="38">
        <v>0</v>
      </c>
      <c r="J131" s="38">
        <v>0</v>
      </c>
      <c r="K131" s="39">
        <f t="shared" si="25"/>
        <v>484642.44</v>
      </c>
    </row>
    <row r="132" spans="1:11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927870.1799999999</v>
      </c>
      <c r="I132" s="38">
        <v>0</v>
      </c>
      <c r="J132" s="38">
        <v>0</v>
      </c>
      <c r="K132" s="39">
        <f t="shared" si="25"/>
        <v>927870.1799999999</v>
      </c>
    </row>
    <row r="133" spans="1:11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477889.18</v>
      </c>
      <c r="J133" s="38"/>
      <c r="K133" s="39">
        <f t="shared" si="25"/>
        <v>477889.18</v>
      </c>
    </row>
    <row r="134" spans="1:11" ht="18.75" customHeight="1">
      <c r="A134" s="74" t="s">
        <v>132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977255.1799999999</v>
      </c>
      <c r="K134" s="42">
        <f t="shared" si="25"/>
        <v>977255.1799999999</v>
      </c>
    </row>
    <row r="135" spans="1:11" ht="18.75" customHeight="1">
      <c r="A135" s="86" t="s">
        <v>138</v>
      </c>
      <c r="B135" s="86"/>
      <c r="C135" s="86"/>
      <c r="D135" s="86"/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8">
    <mergeCell ref="A135:D135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2018-04-26T19:27:29Z</dcterms:modified>
  <cp:category/>
  <cp:version/>
  <cp:contentType/>
  <cp:contentStatus/>
</cp:coreProperties>
</file>