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<sst xmlns="http://schemas.openxmlformats.org/spreadsheetml/2006/main" count="108" uniqueCount="106">
  <si>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</si>
  <si>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</si>
  <si>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</si>
  <si>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</si>
  <si>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</si>
  <si>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</si>
  <si>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</si>
  <si>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</si>
  <si>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</si>
  <si>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</si>
  <si>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</si>
  <si>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</si>
  <si>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</si>
  <si>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</si>
  <si>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</si>
  <si>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</si>
  <si>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</si>
  <si>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</si>
  <si>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</si>
  <si>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</si>
  <si>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</si>
  <si>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</si>
  <si>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</si>
  <si>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</si>
  <si>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</si>
  <si>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</si>
  <si>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</si>
  <si>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</si>
  <si>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</si>
  <si>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</si>
  <si>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</si>
  <si>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</si>
  <si>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</si>
  <si>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</si>
  <si>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</si>
  <si>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</si>
  <si>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</si>
  <si>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</si>
  <si>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</si>
  <si>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</si>
  <si>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</si>
  <si>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</si>
  <si>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</si>
  <si>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</si>
  <si>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</si>
  <si>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</si>
  <si>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</si>
  <si>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</si>
  <si>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</si>
  <si>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</si>
  <si>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</si>
  <si>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</si>
  <si>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</si>
  <si>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</si>
  <si>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</si>
  <si>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</si>
  <si>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</si>
  <si>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</si>
  <si>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</si>
  <si>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</si>
  <si>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</si>
  <si>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</si>
  <si>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</si>
  <si>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</si>
  <si>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</si>
  <si>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</si>
  <si>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</si>
  <si>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</si>
  <si>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</si>
  <si>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</si>
  <si>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</si>
  <si>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</si>
  <si>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</si>
  <si>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</si>
  <si>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</si>
  <si>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</si>
  <si>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</si>
  <si>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</si>
  <si>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</si>
  <si>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</si>
  <si>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</si>
  <si>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</si>
  <si>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</si>
  <si>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</si>
  <si>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</si>
  <si>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</si>
  <si>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</si>
  <si>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</si>
  <si>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</si>
  <si>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</si>
  <si>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</si>
  <si>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</si>
  <si>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</si>
  <si>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</si>
  <si>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</si>
  <si>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</si>
  <si>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25/09/17 - VENCIMENTO 02/10/17</t>
  </si>
  <si>
    <t>5.2.8. Ajuste de Remuneração Previsto Contratualmente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</si>
  <si>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</si>
  <si>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</si>
  <si>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</si>
  <si>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</si>
  <si>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</si>
  <si>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</si>
  <si>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7.7. Movebuss</t>
  </si>
  <si>
    <t>8.7. Movebuss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</si>
</sst>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9" fontId="0" fillId="0" borderId="0" xfId="0" applyNumberFormat="1" applyAlignment="1">
      <alignment/>
    </xf>
    <xf numFmtId="172" fontId="0" fillId="0" borderId="0" xfId="52" applyNumberFormat="1" applyFont="1" applyAlignment="1">
      <alignment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1.50390625" style="1" bestFit="1" customWidth="1"/>
    <col min="18" max="19" width="9.00390625" style="1" customWidth="1"/>
    <col min="20" max="20" width="9.375" style="1" bestFit="1" customWidth="1"/>
    <col min="21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98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100</v>
      </c>
      <c r="F6" s="3" t="s">
        <v>101</v>
      </c>
      <c r="G6" s="3" t="s">
        <v>102</v>
      </c>
      <c r="H6" s="3" t="s">
        <v>29</v>
      </c>
      <c r="I6" s="3" t="s">
        <v>103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485395</v>
      </c>
      <c r="C7" s="10">
        <f>C8+C20+C24</f>
        <v>377942</v>
      </c>
      <c r="D7" s="10">
        <f>D8+D20+D24</f>
        <v>382718</v>
      </c>
      <c r="E7" s="10">
        <f>E8+E20+E24</f>
        <v>56222</v>
      </c>
      <c r="F7" s="10">
        <f aca="true" t="shared" si="0" ref="F7:N7">F8+F20+F24</f>
        <v>328386</v>
      </c>
      <c r="G7" s="10">
        <f t="shared" si="0"/>
        <v>523215</v>
      </c>
      <c r="H7" s="10">
        <f>H8+H20+H24</f>
        <v>373332</v>
      </c>
      <c r="I7" s="10">
        <f>I8+I20+I24</f>
        <v>96503</v>
      </c>
      <c r="J7" s="10">
        <f>J8+J20+J24</f>
        <v>414933</v>
      </c>
      <c r="K7" s="10">
        <f>K8+K20+K24</f>
        <v>299527</v>
      </c>
      <c r="L7" s="10">
        <f>L8+L20+L24</f>
        <v>374009</v>
      </c>
      <c r="M7" s="10">
        <f t="shared" si="0"/>
        <v>150902</v>
      </c>
      <c r="N7" s="10">
        <f t="shared" si="0"/>
        <v>92676</v>
      </c>
      <c r="O7" s="10">
        <f>+O8+O20+O24</f>
        <v>3955760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200842</v>
      </c>
      <c r="C8" s="12">
        <f>+C9+C12+C16</f>
        <v>168476</v>
      </c>
      <c r="D8" s="12">
        <f>+D9+D12+D16</f>
        <v>183043</v>
      </c>
      <c r="E8" s="12">
        <f>+E9+E12+E16</f>
        <v>24040</v>
      </c>
      <c r="F8" s="12">
        <f aca="true" t="shared" si="1" ref="F8:N8">+F9+F12+F16</f>
        <v>144559</v>
      </c>
      <c r="G8" s="12">
        <f t="shared" si="1"/>
        <v>237134</v>
      </c>
      <c r="H8" s="12">
        <f>+H9+H12+H16</f>
        <v>163357</v>
      </c>
      <c r="I8" s="12">
        <f>+I9+I12+I16</f>
        <v>44911</v>
      </c>
      <c r="J8" s="12">
        <f>+J9+J12+J16</f>
        <v>188327</v>
      </c>
      <c r="K8" s="12">
        <f>+K9+K12+K16</f>
        <v>136565</v>
      </c>
      <c r="L8" s="12">
        <f>+L9+L12+L16</f>
        <v>158771</v>
      </c>
      <c r="M8" s="12">
        <f t="shared" si="1"/>
        <v>74062</v>
      </c>
      <c r="N8" s="12">
        <f t="shared" si="1"/>
        <v>47019</v>
      </c>
      <c r="O8" s="12">
        <f>SUM(B8:N8)</f>
        <v>1771106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19789</v>
      </c>
      <c r="C9" s="14">
        <v>20929</v>
      </c>
      <c r="D9" s="14">
        <v>15351</v>
      </c>
      <c r="E9" s="14">
        <v>1567</v>
      </c>
      <c r="F9" s="14">
        <v>12747</v>
      </c>
      <c r="G9" s="14">
        <v>23222</v>
      </c>
      <c r="H9" s="14">
        <v>20133</v>
      </c>
      <c r="I9" s="14">
        <v>5799</v>
      </c>
      <c r="J9" s="14">
        <v>12737</v>
      </c>
      <c r="K9" s="14">
        <v>15866</v>
      </c>
      <c r="L9" s="14">
        <v>12637</v>
      </c>
      <c r="M9" s="14">
        <f>8502+50</f>
        <v>8552</v>
      </c>
      <c r="N9" s="14">
        <v>5727</v>
      </c>
      <c r="O9" s="12">
        <f aca="true" t="shared" si="2" ref="O9:O19">SUM(B9:N9)</f>
        <v>175056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19789</v>
      </c>
      <c r="C10" s="14">
        <f>+C9-C11</f>
        <v>20929</v>
      </c>
      <c r="D10" s="14">
        <f>+D9-D11</f>
        <v>15351</v>
      </c>
      <c r="E10" s="14">
        <f>+E9-E11</f>
        <v>1567</v>
      </c>
      <c r="F10" s="14">
        <f aca="true" t="shared" si="3" ref="F10:N10">+F9-F11</f>
        <v>12747</v>
      </c>
      <c r="G10" s="14">
        <f t="shared" si="3"/>
        <v>23222</v>
      </c>
      <c r="H10" s="14">
        <f>+H9-H11</f>
        <v>20133</v>
      </c>
      <c r="I10" s="14">
        <f>+I9-I11</f>
        <v>5799</v>
      </c>
      <c r="J10" s="14">
        <f>+J9-J11</f>
        <v>12737</v>
      </c>
      <c r="K10" s="14">
        <f>+K9-K11</f>
        <v>15866</v>
      </c>
      <c r="L10" s="14">
        <f>+L9-L11</f>
        <v>12637</v>
      </c>
      <c r="M10" s="14">
        <f t="shared" si="3"/>
        <v>8552</v>
      </c>
      <c r="N10" s="14">
        <f t="shared" si="3"/>
        <v>5727</v>
      </c>
      <c r="O10" s="12">
        <f t="shared" si="2"/>
        <v>175056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170007</v>
      </c>
      <c r="C12" s="14">
        <f>C13+C14+C15</f>
        <v>138968</v>
      </c>
      <c r="D12" s="14">
        <f>D13+D14+D15</f>
        <v>158652</v>
      </c>
      <c r="E12" s="14">
        <f>E13+E14+E15</f>
        <v>21194</v>
      </c>
      <c r="F12" s="14">
        <f aca="true" t="shared" si="4" ref="F12:N12">F13+F14+F15</f>
        <v>124007</v>
      </c>
      <c r="G12" s="14">
        <f t="shared" si="4"/>
        <v>200326</v>
      </c>
      <c r="H12" s="14">
        <f>H13+H14+H15</f>
        <v>134784</v>
      </c>
      <c r="I12" s="14">
        <f>I13+I14+I15</f>
        <v>36727</v>
      </c>
      <c r="J12" s="14">
        <f>J13+J14+J15</f>
        <v>164538</v>
      </c>
      <c r="K12" s="14">
        <f>K13+K14+K15</f>
        <v>113507</v>
      </c>
      <c r="L12" s="14">
        <f>L13+L14+L15</f>
        <v>136233</v>
      </c>
      <c r="M12" s="14">
        <f t="shared" si="4"/>
        <v>61958</v>
      </c>
      <c r="N12" s="14">
        <f t="shared" si="4"/>
        <v>39232</v>
      </c>
      <c r="O12" s="12">
        <f t="shared" si="2"/>
        <v>1500133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84217</v>
      </c>
      <c r="C13" s="14">
        <v>69442</v>
      </c>
      <c r="D13" s="14">
        <v>76553</v>
      </c>
      <c r="E13" s="14">
        <v>10538</v>
      </c>
      <c r="F13" s="14">
        <v>59644</v>
      </c>
      <c r="G13" s="14">
        <v>97507</v>
      </c>
      <c r="H13" s="14">
        <v>69222</v>
      </c>
      <c r="I13" s="14">
        <v>19001</v>
      </c>
      <c r="J13" s="14">
        <v>84041</v>
      </c>
      <c r="K13" s="14">
        <v>55491</v>
      </c>
      <c r="L13" s="14">
        <v>67232</v>
      </c>
      <c r="M13" s="14">
        <v>29761</v>
      </c>
      <c r="N13" s="14">
        <v>18479</v>
      </c>
      <c r="O13" s="12">
        <f t="shared" si="2"/>
        <v>741128</v>
      </c>
      <c r="P13"/>
      <c r="Q13"/>
      <c r="R13"/>
      <c r="S13"/>
      <c r="T13" s="67"/>
      <c r="U13" s="67"/>
      <c r="V13"/>
      <c r="W13"/>
      <c r="X13"/>
      <c r="Y13"/>
      <c r="Z13"/>
    </row>
    <row r="14" spans="1:26" ht="18.75" customHeight="1">
      <c r="A14" s="15" t="s">
        <v>8</v>
      </c>
      <c r="B14" s="14">
        <v>81060</v>
      </c>
      <c r="C14" s="14">
        <v>63221</v>
      </c>
      <c r="D14" s="14">
        <v>78900</v>
      </c>
      <c r="E14" s="14">
        <v>9905</v>
      </c>
      <c r="F14" s="14">
        <v>60036</v>
      </c>
      <c r="G14" s="14">
        <v>94012</v>
      </c>
      <c r="H14" s="14">
        <v>60675</v>
      </c>
      <c r="I14" s="14">
        <v>16435</v>
      </c>
      <c r="J14" s="14">
        <v>77334</v>
      </c>
      <c r="K14" s="14">
        <v>54303</v>
      </c>
      <c r="L14" s="14">
        <v>65454</v>
      </c>
      <c r="M14" s="14">
        <v>30062</v>
      </c>
      <c r="N14" s="14">
        <v>19746</v>
      </c>
      <c r="O14" s="12">
        <f t="shared" si="2"/>
        <v>711143</v>
      </c>
      <c r="P14"/>
      <c r="Q14"/>
      <c r="R14"/>
      <c r="S14"/>
      <c r="T14" s="68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4730</v>
      </c>
      <c r="C15" s="14">
        <v>6305</v>
      </c>
      <c r="D15" s="14">
        <v>3199</v>
      </c>
      <c r="E15" s="14">
        <v>751</v>
      </c>
      <c r="F15" s="14">
        <v>4327</v>
      </c>
      <c r="G15" s="14">
        <v>8807</v>
      </c>
      <c r="H15" s="14">
        <v>4887</v>
      </c>
      <c r="I15" s="14">
        <v>1291</v>
      </c>
      <c r="J15" s="14">
        <v>3163</v>
      </c>
      <c r="K15" s="14">
        <v>3713</v>
      </c>
      <c r="L15" s="14">
        <v>3547</v>
      </c>
      <c r="M15" s="14">
        <v>2135</v>
      </c>
      <c r="N15" s="14">
        <v>1007</v>
      </c>
      <c r="O15" s="12">
        <f t="shared" si="2"/>
        <v>47862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11046</v>
      </c>
      <c r="C16" s="14">
        <f>C17+C18+C19</f>
        <v>8579</v>
      </c>
      <c r="D16" s="14">
        <f>D17+D18+D19</f>
        <v>9040</v>
      </c>
      <c r="E16" s="14">
        <f>E17+E18+E19</f>
        <v>1279</v>
      </c>
      <c r="F16" s="14">
        <f aca="true" t="shared" si="5" ref="F16:N16">F17+F18+F19</f>
        <v>7805</v>
      </c>
      <c r="G16" s="14">
        <f t="shared" si="5"/>
        <v>13586</v>
      </c>
      <c r="H16" s="14">
        <f>H17+H18+H19</f>
        <v>8440</v>
      </c>
      <c r="I16" s="14">
        <f>I17+I18+I19</f>
        <v>2385</v>
      </c>
      <c r="J16" s="14">
        <f>J17+J18+J19</f>
        <v>11052</v>
      </c>
      <c r="K16" s="14">
        <f>K17+K18+K19</f>
        <v>7192</v>
      </c>
      <c r="L16" s="14">
        <f>L17+L18+L19</f>
        <v>9901</v>
      </c>
      <c r="M16" s="14">
        <f t="shared" si="5"/>
        <v>3552</v>
      </c>
      <c r="N16" s="14">
        <f t="shared" si="5"/>
        <v>2060</v>
      </c>
      <c r="O16" s="12">
        <f t="shared" si="2"/>
        <v>95917</v>
      </c>
    </row>
    <row r="17" spans="1:26" ht="18.75" customHeight="1">
      <c r="A17" s="15" t="s">
        <v>16</v>
      </c>
      <c r="B17" s="14">
        <v>10976</v>
      </c>
      <c r="C17" s="14">
        <v>8525</v>
      </c>
      <c r="D17" s="14">
        <v>8990</v>
      </c>
      <c r="E17" s="14">
        <v>1271</v>
      </c>
      <c r="F17" s="14">
        <v>7765</v>
      </c>
      <c r="G17" s="14">
        <v>13514</v>
      </c>
      <c r="H17" s="14">
        <v>8374</v>
      </c>
      <c r="I17" s="14">
        <v>2364</v>
      </c>
      <c r="J17" s="14">
        <v>10996</v>
      </c>
      <c r="K17" s="14">
        <v>7139</v>
      </c>
      <c r="L17" s="14">
        <v>9826</v>
      </c>
      <c r="M17" s="14">
        <f>1783+1734</f>
        <v>3517</v>
      </c>
      <c r="N17" s="14">
        <v>2041</v>
      </c>
      <c r="O17" s="12">
        <f t="shared" si="2"/>
        <v>95298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59</v>
      </c>
      <c r="C18" s="14">
        <v>37</v>
      </c>
      <c r="D18" s="14">
        <v>46</v>
      </c>
      <c r="E18" s="14">
        <v>8</v>
      </c>
      <c r="F18" s="14">
        <v>36</v>
      </c>
      <c r="G18" s="14">
        <v>65</v>
      </c>
      <c r="H18" s="14">
        <v>61</v>
      </c>
      <c r="I18" s="14">
        <v>19</v>
      </c>
      <c r="J18" s="14">
        <v>55</v>
      </c>
      <c r="K18" s="14">
        <v>51</v>
      </c>
      <c r="L18" s="14">
        <v>71</v>
      </c>
      <c r="M18" s="14">
        <f>21+12</f>
        <v>33</v>
      </c>
      <c r="N18" s="14">
        <v>19</v>
      </c>
      <c r="O18" s="12">
        <f t="shared" si="2"/>
        <v>560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17</v>
      </c>
      <c r="D19" s="14">
        <v>4</v>
      </c>
      <c r="E19" s="14">
        <v>0</v>
      </c>
      <c r="F19" s="14">
        <v>4</v>
      </c>
      <c r="G19" s="14">
        <v>7</v>
      </c>
      <c r="H19" s="14">
        <v>5</v>
      </c>
      <c r="I19" s="14">
        <v>2</v>
      </c>
      <c r="J19" s="14">
        <v>1</v>
      </c>
      <c r="K19" s="14">
        <v>2</v>
      </c>
      <c r="L19" s="14">
        <v>4</v>
      </c>
      <c r="M19" s="14">
        <v>2</v>
      </c>
      <c r="N19" s="14">
        <v>0</v>
      </c>
      <c r="O19" s="12">
        <f t="shared" si="2"/>
        <v>59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126254</v>
      </c>
      <c r="C20" s="18">
        <f>C21+C22+C23</f>
        <v>83807</v>
      </c>
      <c r="D20" s="18">
        <f>D21+D22+D23</f>
        <v>78323</v>
      </c>
      <c r="E20" s="18">
        <f>E21+E22+E23</f>
        <v>11650</v>
      </c>
      <c r="F20" s="18">
        <f aca="true" t="shared" si="6" ref="F20:N20">F21+F22+F23</f>
        <v>67868</v>
      </c>
      <c r="G20" s="18">
        <f t="shared" si="6"/>
        <v>107753</v>
      </c>
      <c r="H20" s="18">
        <f>H21+H22+H23</f>
        <v>89909</v>
      </c>
      <c r="I20" s="18">
        <f>I21+I22+I23</f>
        <v>22521</v>
      </c>
      <c r="J20" s="18">
        <f>J21+J22+J23</f>
        <v>104891</v>
      </c>
      <c r="K20" s="18">
        <f>K21+K22+K23</f>
        <v>69841</v>
      </c>
      <c r="L20" s="18">
        <f>L21+L22+L23</f>
        <v>110906</v>
      </c>
      <c r="M20" s="18">
        <f t="shared" si="6"/>
        <v>41539</v>
      </c>
      <c r="N20" s="18">
        <f t="shared" si="6"/>
        <v>24369</v>
      </c>
      <c r="O20" s="12">
        <f aca="true" t="shared" si="7" ref="O20:O26">SUM(B20:N20)</f>
        <v>939631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67921</v>
      </c>
      <c r="C21" s="14">
        <v>47734</v>
      </c>
      <c r="D21" s="14">
        <v>43347</v>
      </c>
      <c r="E21" s="14">
        <v>6748</v>
      </c>
      <c r="F21" s="14">
        <v>37025</v>
      </c>
      <c r="G21" s="14">
        <v>59715</v>
      </c>
      <c r="H21" s="14">
        <v>51871</v>
      </c>
      <c r="I21" s="14">
        <v>13288</v>
      </c>
      <c r="J21" s="14">
        <v>59246</v>
      </c>
      <c r="K21" s="14">
        <v>38780</v>
      </c>
      <c r="L21" s="14">
        <v>59457</v>
      </c>
      <c r="M21" s="14">
        <v>22673</v>
      </c>
      <c r="N21" s="14">
        <v>12777</v>
      </c>
      <c r="O21" s="12">
        <f t="shared" si="7"/>
        <v>520582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55773</v>
      </c>
      <c r="C22" s="14">
        <v>33737</v>
      </c>
      <c r="D22" s="14">
        <v>33715</v>
      </c>
      <c r="E22" s="14">
        <v>4642</v>
      </c>
      <c r="F22" s="14">
        <v>29232</v>
      </c>
      <c r="G22" s="14">
        <v>44846</v>
      </c>
      <c r="H22" s="14">
        <v>36186</v>
      </c>
      <c r="I22" s="14">
        <v>8777</v>
      </c>
      <c r="J22" s="14">
        <v>44018</v>
      </c>
      <c r="K22" s="14">
        <v>29587</v>
      </c>
      <c r="L22" s="14">
        <v>49547</v>
      </c>
      <c r="M22" s="14">
        <v>17978</v>
      </c>
      <c r="N22" s="14">
        <v>11128</v>
      </c>
      <c r="O22" s="12">
        <f t="shared" si="7"/>
        <v>399166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2560</v>
      </c>
      <c r="C23" s="14">
        <v>2336</v>
      </c>
      <c r="D23" s="14">
        <v>1261</v>
      </c>
      <c r="E23" s="14">
        <v>260</v>
      </c>
      <c r="F23" s="14">
        <v>1611</v>
      </c>
      <c r="G23" s="14">
        <v>3192</v>
      </c>
      <c r="H23" s="14">
        <v>1852</v>
      </c>
      <c r="I23" s="14">
        <v>456</v>
      </c>
      <c r="J23" s="14">
        <v>1627</v>
      </c>
      <c r="K23" s="14">
        <v>1474</v>
      </c>
      <c r="L23" s="14">
        <v>1902</v>
      </c>
      <c r="M23" s="14">
        <v>888</v>
      </c>
      <c r="N23" s="14">
        <v>464</v>
      </c>
      <c r="O23" s="12">
        <f t="shared" si="7"/>
        <v>19883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158299</v>
      </c>
      <c r="C24" s="14">
        <f>C25+C26</f>
        <v>125659</v>
      </c>
      <c r="D24" s="14">
        <f>D25+D26</f>
        <v>121352</v>
      </c>
      <c r="E24" s="14">
        <f>E25+E26</f>
        <v>20532</v>
      </c>
      <c r="F24" s="14">
        <f aca="true" t="shared" si="8" ref="F24:N24">F25+F26</f>
        <v>115959</v>
      </c>
      <c r="G24" s="14">
        <f t="shared" si="8"/>
        <v>178328</v>
      </c>
      <c r="H24" s="14">
        <f>H25+H26</f>
        <v>120066</v>
      </c>
      <c r="I24" s="14">
        <f>I25+I26</f>
        <v>29071</v>
      </c>
      <c r="J24" s="14">
        <f>J25+J26</f>
        <v>121715</v>
      </c>
      <c r="K24" s="14">
        <f>K25+K26</f>
        <v>93121</v>
      </c>
      <c r="L24" s="14">
        <f>L25+L26</f>
        <v>104332</v>
      </c>
      <c r="M24" s="14">
        <f t="shared" si="8"/>
        <v>35301</v>
      </c>
      <c r="N24" s="14">
        <f t="shared" si="8"/>
        <v>21288</v>
      </c>
      <c r="O24" s="12">
        <f t="shared" si="7"/>
        <v>1245023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42</v>
      </c>
      <c r="B25" s="14">
        <v>65256</v>
      </c>
      <c r="C25" s="14">
        <v>58755</v>
      </c>
      <c r="D25" s="14">
        <v>56349</v>
      </c>
      <c r="E25" s="14">
        <v>10815</v>
      </c>
      <c r="F25" s="14">
        <v>54162</v>
      </c>
      <c r="G25" s="14">
        <v>88239</v>
      </c>
      <c r="H25" s="14">
        <v>59766</v>
      </c>
      <c r="I25" s="14">
        <v>16039</v>
      </c>
      <c r="J25" s="14">
        <v>52586</v>
      </c>
      <c r="K25" s="14">
        <v>45252</v>
      </c>
      <c r="L25" s="14">
        <v>45135</v>
      </c>
      <c r="M25" s="14">
        <v>15243</v>
      </c>
      <c r="N25" s="14">
        <v>7939</v>
      </c>
      <c r="O25" s="12">
        <f t="shared" si="7"/>
        <v>575536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43</v>
      </c>
      <c r="B26" s="14">
        <v>93043</v>
      </c>
      <c r="C26" s="14">
        <v>66904</v>
      </c>
      <c r="D26" s="14">
        <v>65003</v>
      </c>
      <c r="E26" s="14">
        <v>9717</v>
      </c>
      <c r="F26" s="14">
        <v>61797</v>
      </c>
      <c r="G26" s="14">
        <v>90089</v>
      </c>
      <c r="H26" s="14">
        <v>60300</v>
      </c>
      <c r="I26" s="14">
        <v>13032</v>
      </c>
      <c r="J26" s="14">
        <v>69129</v>
      </c>
      <c r="K26" s="14">
        <v>47869</v>
      </c>
      <c r="L26" s="14">
        <v>59197</v>
      </c>
      <c r="M26" s="14">
        <v>20058</v>
      </c>
      <c r="N26" s="14">
        <v>13349</v>
      </c>
      <c r="O26" s="12">
        <f t="shared" si="7"/>
        <v>669487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44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5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45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3" t="s">
        <v>46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6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5" ht="18.75" customHeight="1">
      <c r="A32" s="56" t="s">
        <v>47</v>
      </c>
      <c r="B32" s="57">
        <f>B33*B34</f>
        <v>3257.0800000000004</v>
      </c>
      <c r="C32" s="57">
        <f aca="true" t="shared" si="10" ref="C32:I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2242.7200000000003</v>
      </c>
      <c r="I32" s="57">
        <f t="shared" si="10"/>
        <v>654.84</v>
      </c>
      <c r="J32" s="57">
        <f>J33*J34</f>
        <v>2546.6000000000004</v>
      </c>
      <c r="K32" s="57">
        <f>K33*K34</f>
        <v>2118.6</v>
      </c>
      <c r="L32" s="57">
        <f>L33*L34</f>
        <v>2602.2400000000002</v>
      </c>
      <c r="M32" s="57">
        <f>M33*M34</f>
        <v>1271.16</v>
      </c>
      <c r="N32" s="57">
        <f>N33*N34</f>
        <v>719.0400000000001</v>
      </c>
      <c r="O32" s="25">
        <f>SUM(B32:N32)</f>
        <v>25436.04</v>
      </c>
    </row>
    <row r="33" spans="1:26" ht="18.75" customHeight="1">
      <c r="A33" s="53" t="s">
        <v>48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524</v>
      </c>
      <c r="I33" s="59">
        <v>153</v>
      </c>
      <c r="J33" s="59">
        <v>595</v>
      </c>
      <c r="K33" s="59">
        <v>495</v>
      </c>
      <c r="L33" s="59">
        <v>608</v>
      </c>
      <c r="M33" s="59">
        <v>297</v>
      </c>
      <c r="N33" s="59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3" t="s">
        <v>49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 s="55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1:15" ht="18.75" customHeight="1">
      <c r="A36" s="60" t="s">
        <v>50</v>
      </c>
      <c r="B36" s="61">
        <f>B37+B38+B39+B40</f>
        <v>1018260.5467567</v>
      </c>
      <c r="C36" s="61">
        <f aca="true" t="shared" si="11" ref="C36:N36">C37+C38+C39+C40</f>
        <v>765710.565431</v>
      </c>
      <c r="D36" s="61">
        <f t="shared" si="11"/>
        <v>725218.5518359</v>
      </c>
      <c r="E36" s="61">
        <f t="shared" si="11"/>
        <v>146144.2282848</v>
      </c>
      <c r="F36" s="61">
        <f t="shared" si="11"/>
        <v>716381.9200313</v>
      </c>
      <c r="G36" s="61">
        <f t="shared" si="11"/>
        <v>905103.392</v>
      </c>
      <c r="H36" s="61">
        <f>H37+H38+H39+H40</f>
        <v>763050.042</v>
      </c>
      <c r="I36" s="61">
        <f>I37+I38+I39+I40</f>
        <v>192213.3143006</v>
      </c>
      <c r="J36" s="61">
        <f>J37+J38+J39+J40</f>
        <v>824152.2061093999</v>
      </c>
      <c r="K36" s="61">
        <f>K37+K38+K39+K40</f>
        <v>670316.5894760999</v>
      </c>
      <c r="L36" s="61">
        <f>L37+L38+L39+L40</f>
        <v>800101.76328784</v>
      </c>
      <c r="M36" s="61">
        <f t="shared" si="11"/>
        <v>383672.76004986</v>
      </c>
      <c r="N36" s="61">
        <f t="shared" si="11"/>
        <v>229413.61822656</v>
      </c>
      <c r="O36" s="61">
        <f>O37+O38+O39+O40</f>
        <v>8139739.497790058</v>
      </c>
    </row>
    <row r="37" spans="1:15" ht="18.75" customHeight="1">
      <c r="A37" s="58" t="s">
        <v>51</v>
      </c>
      <c r="B37" s="55">
        <f aca="true" t="shared" si="12" ref="B37:N37">B29*B7</f>
        <v>1013941.6155000001</v>
      </c>
      <c r="C37" s="55">
        <f t="shared" si="12"/>
        <v>762686.9559999999</v>
      </c>
      <c r="D37" s="55">
        <f t="shared" si="12"/>
        <v>714993.7676</v>
      </c>
      <c r="E37" s="55">
        <f t="shared" si="12"/>
        <v>145851.11239999998</v>
      </c>
      <c r="F37" s="55">
        <f t="shared" si="12"/>
        <v>716308.3818</v>
      </c>
      <c r="G37" s="55">
        <f t="shared" si="12"/>
        <v>905109.6285</v>
      </c>
      <c r="H37" s="55">
        <f>H29*H7</f>
        <v>759394.6212</v>
      </c>
      <c r="I37" s="55">
        <f>I29*I7</f>
        <v>192098.8718</v>
      </c>
      <c r="J37" s="55">
        <f>J29*J7</f>
        <v>819907.608</v>
      </c>
      <c r="K37" s="55">
        <f>K29*K7</f>
        <v>666597.3385</v>
      </c>
      <c r="L37" s="55">
        <f>L29*L7</f>
        <v>795778.9493</v>
      </c>
      <c r="M37" s="55">
        <f t="shared" si="12"/>
        <v>381178.452</v>
      </c>
      <c r="N37" s="55">
        <f t="shared" si="12"/>
        <v>229373.1</v>
      </c>
      <c r="O37" s="57">
        <f>SUM(B37:N37)</f>
        <v>8103220.402599998</v>
      </c>
    </row>
    <row r="38" spans="1:15" ht="18.75" customHeight="1">
      <c r="A38" s="58" t="s">
        <v>52</v>
      </c>
      <c r="B38" s="55">
        <f aca="true" t="shared" si="13" ref="B38:N38">B30*B7</f>
        <v>-3006.7987433</v>
      </c>
      <c r="C38" s="55">
        <f t="shared" si="13"/>
        <v>-2218.3305689999997</v>
      </c>
      <c r="D38" s="55">
        <f t="shared" si="13"/>
        <v>-2124.0657641</v>
      </c>
      <c r="E38" s="55">
        <f t="shared" si="13"/>
        <v>-353.1641152</v>
      </c>
      <c r="F38" s="55">
        <f t="shared" si="13"/>
        <v>-2087.8617687</v>
      </c>
      <c r="G38" s="55">
        <f t="shared" si="13"/>
        <v>-2668.3965000000003</v>
      </c>
      <c r="H38" s="55">
        <f>H30*H7</f>
        <v>-2090.6592</v>
      </c>
      <c r="I38" s="55">
        <f>I30*I7</f>
        <v>-540.3974994</v>
      </c>
      <c r="J38" s="55">
        <f>J30*J7</f>
        <v>-2360.2218906</v>
      </c>
      <c r="K38" s="55">
        <f>K30*K7</f>
        <v>-1906.6990239000002</v>
      </c>
      <c r="L38" s="55">
        <f>L30*L7</f>
        <v>-2337.64601216</v>
      </c>
      <c r="M38" s="55">
        <f t="shared" si="13"/>
        <v>-1111.93195014</v>
      </c>
      <c r="N38" s="55">
        <f t="shared" si="13"/>
        <v>-678.5217734400001</v>
      </c>
      <c r="O38" s="25">
        <f>SUM(B38:N38)</f>
        <v>-23484.694809939996</v>
      </c>
    </row>
    <row r="39" spans="1:15" ht="18.75" customHeight="1">
      <c r="A39" s="58" t="s">
        <v>53</v>
      </c>
      <c r="B39" s="55">
        <f aca="true" t="shared" si="14" ref="B39:N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>H32</f>
        <v>2242.7200000000003</v>
      </c>
      <c r="I39" s="55">
        <f>I32</f>
        <v>654.84</v>
      </c>
      <c r="J39" s="55">
        <f>J32</f>
        <v>2546.6000000000004</v>
      </c>
      <c r="K39" s="55">
        <f>K32</f>
        <v>2118.6</v>
      </c>
      <c r="L39" s="55">
        <f>L32</f>
        <v>2602.2400000000002</v>
      </c>
      <c r="M39" s="55">
        <f t="shared" si="14"/>
        <v>1271.16</v>
      </c>
      <c r="N39" s="55">
        <f t="shared" si="14"/>
        <v>719.0400000000001</v>
      </c>
      <c r="O39" s="57">
        <f>SUM(B39:N39)</f>
        <v>25436.04</v>
      </c>
    </row>
    <row r="40" spans="1:26" ht="18.75" customHeight="1">
      <c r="A40" s="2" t="s">
        <v>54</v>
      </c>
      <c r="B40" s="55">
        <v>4068.65</v>
      </c>
      <c r="C40" s="55">
        <v>2849.42</v>
      </c>
      <c r="D40" s="55">
        <v>10187.45</v>
      </c>
      <c r="E40" s="55">
        <v>0</v>
      </c>
      <c r="F40" s="55">
        <v>0</v>
      </c>
      <c r="G40" s="55">
        <v>0</v>
      </c>
      <c r="H40" s="55">
        <v>3503.36</v>
      </c>
      <c r="I40" s="55">
        <v>0</v>
      </c>
      <c r="J40" s="55">
        <v>4058.22</v>
      </c>
      <c r="K40" s="55">
        <v>3507.35</v>
      </c>
      <c r="L40" s="55">
        <v>4058.22</v>
      </c>
      <c r="M40" s="55">
        <v>2335.08</v>
      </c>
      <c r="N40" s="55">
        <v>0</v>
      </c>
      <c r="O40" s="57">
        <f>SUM(B40:N40)</f>
        <v>34567.75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2"/>
    </row>
    <row r="42" spans="1:15" ht="18.75" customHeight="1">
      <c r="A42" s="2" t="s">
        <v>55</v>
      </c>
      <c r="B42" s="25">
        <f>+B43+B46+B55+B56</f>
        <v>-75198.2</v>
      </c>
      <c r="C42" s="25">
        <f aca="true" t="shared" si="15" ref="C42:N42">+C43+C46+C55+C56</f>
        <v>-79530.2</v>
      </c>
      <c r="D42" s="25">
        <f t="shared" si="15"/>
        <v>-58333.8</v>
      </c>
      <c r="E42" s="25">
        <f t="shared" si="15"/>
        <v>-6954.6</v>
      </c>
      <c r="F42" s="25">
        <f t="shared" si="15"/>
        <v>-48438.6</v>
      </c>
      <c r="G42" s="25">
        <f t="shared" si="15"/>
        <v>-88743.6</v>
      </c>
      <c r="H42" s="25">
        <f aca="true" t="shared" si="16" ref="H42:M42">+H43+H46+H55+H56</f>
        <v>-76847.4</v>
      </c>
      <c r="I42" s="25">
        <f t="shared" si="16"/>
        <v>-23536.2</v>
      </c>
      <c r="J42" s="25">
        <f t="shared" si="16"/>
        <v>-48400.6</v>
      </c>
      <c r="K42" s="25">
        <f t="shared" si="16"/>
        <v>-60290.8</v>
      </c>
      <c r="L42" s="25">
        <f t="shared" si="16"/>
        <v>-48020.6</v>
      </c>
      <c r="M42" s="25">
        <f t="shared" si="16"/>
        <v>-32497.6</v>
      </c>
      <c r="N42" s="25">
        <f t="shared" si="15"/>
        <v>-22262.6</v>
      </c>
      <c r="O42" s="25">
        <f>+O43+O46+O55+O56</f>
        <v>-669054.7999999999</v>
      </c>
    </row>
    <row r="43" spans="1:15" ht="18.75" customHeight="1">
      <c r="A43" s="17" t="s">
        <v>56</v>
      </c>
      <c r="B43" s="26">
        <f aca="true" t="shared" si="17" ref="B43:G43">B44+B45</f>
        <v>-75198.2</v>
      </c>
      <c r="C43" s="26">
        <f t="shared" si="17"/>
        <v>-79530.2</v>
      </c>
      <c r="D43" s="26">
        <f t="shared" si="17"/>
        <v>-58333.8</v>
      </c>
      <c r="E43" s="26">
        <f t="shared" si="17"/>
        <v>-5954.6</v>
      </c>
      <c r="F43" s="26">
        <f t="shared" si="17"/>
        <v>-48438.6</v>
      </c>
      <c r="G43" s="26">
        <f t="shared" si="17"/>
        <v>-88243.6</v>
      </c>
      <c r="H43" s="26">
        <f aca="true" t="shared" si="18" ref="H43:M43">H44+H45</f>
        <v>-76505.4</v>
      </c>
      <c r="I43" s="26">
        <f t="shared" si="18"/>
        <v>-22036.2</v>
      </c>
      <c r="J43" s="26">
        <f t="shared" si="18"/>
        <v>-48400.6</v>
      </c>
      <c r="K43" s="26">
        <f t="shared" si="18"/>
        <v>-60290.8</v>
      </c>
      <c r="L43" s="26">
        <f t="shared" si="18"/>
        <v>-48020.6</v>
      </c>
      <c r="M43" s="26">
        <f t="shared" si="18"/>
        <v>-32497.6</v>
      </c>
      <c r="N43" s="26">
        <f>N44+N45</f>
        <v>-21762.6</v>
      </c>
      <c r="O43" s="25">
        <f aca="true" t="shared" si="19" ref="O43:O56">SUM(B43:N43)</f>
        <v>-665212.7999999999</v>
      </c>
    </row>
    <row r="44" spans="1:26" ht="18.75" customHeight="1">
      <c r="A44" s="13" t="s">
        <v>57</v>
      </c>
      <c r="B44" s="20">
        <f aca="true" t="shared" si="20" ref="B44:G44">ROUND(-B9*$D$3,2)</f>
        <v>-75198.2</v>
      </c>
      <c r="C44" s="20">
        <f t="shared" si="20"/>
        <v>-79530.2</v>
      </c>
      <c r="D44" s="20">
        <f t="shared" si="20"/>
        <v>-58333.8</v>
      </c>
      <c r="E44" s="20">
        <f t="shared" si="20"/>
        <v>-5954.6</v>
      </c>
      <c r="F44" s="20">
        <f t="shared" si="20"/>
        <v>-48438.6</v>
      </c>
      <c r="G44" s="20">
        <f t="shared" si="20"/>
        <v>-88243.6</v>
      </c>
      <c r="H44" s="20">
        <f aca="true" t="shared" si="21" ref="H44:M44">ROUND(-H9*$D$3,2)</f>
        <v>-76505.4</v>
      </c>
      <c r="I44" s="20">
        <f t="shared" si="21"/>
        <v>-22036.2</v>
      </c>
      <c r="J44" s="20">
        <f t="shared" si="21"/>
        <v>-48400.6</v>
      </c>
      <c r="K44" s="20">
        <f t="shared" si="21"/>
        <v>-60290.8</v>
      </c>
      <c r="L44" s="20">
        <f t="shared" si="21"/>
        <v>-48020.6</v>
      </c>
      <c r="M44" s="20">
        <f t="shared" si="21"/>
        <v>-32497.6</v>
      </c>
      <c r="N44" s="20">
        <f>ROUND(-N9*$D$3,2)</f>
        <v>-21762.6</v>
      </c>
      <c r="O44" s="47">
        <f t="shared" si="19"/>
        <v>-665212.7999999999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58</v>
      </c>
      <c r="B45" s="20">
        <f aca="true" t="shared" si="22" ref="B45:G45">ROUND(B11*$D$3,2)</f>
        <v>0</v>
      </c>
      <c r="C45" s="20">
        <f t="shared" si="22"/>
        <v>0</v>
      </c>
      <c r="D45" s="20">
        <f t="shared" si="22"/>
        <v>0</v>
      </c>
      <c r="E45" s="20">
        <f t="shared" si="22"/>
        <v>0</v>
      </c>
      <c r="F45" s="20">
        <f t="shared" si="22"/>
        <v>0</v>
      </c>
      <c r="G45" s="20">
        <f t="shared" si="22"/>
        <v>0</v>
      </c>
      <c r="H45" s="20">
        <f aca="true" t="shared" si="23" ref="H45:M45">ROUND(H11*$D$3,2)</f>
        <v>0</v>
      </c>
      <c r="I45" s="20">
        <f t="shared" si="23"/>
        <v>0</v>
      </c>
      <c r="J45" s="20">
        <f t="shared" si="23"/>
        <v>0</v>
      </c>
      <c r="K45" s="20">
        <f t="shared" si="23"/>
        <v>0</v>
      </c>
      <c r="L45" s="20">
        <f t="shared" si="23"/>
        <v>0</v>
      </c>
      <c r="M45" s="20">
        <f t="shared" si="23"/>
        <v>0</v>
      </c>
      <c r="N45" s="20">
        <f>ROUND(N11*$D$3,2)</f>
        <v>0</v>
      </c>
      <c r="O45" s="47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59</v>
      </c>
      <c r="B46" s="26">
        <f aca="true" t="shared" si="24" ref="B46:I46">SUM(B47:B54)</f>
        <v>0</v>
      </c>
      <c r="C46" s="26">
        <f t="shared" si="24"/>
        <v>0</v>
      </c>
      <c r="D46" s="26">
        <f t="shared" si="24"/>
        <v>0</v>
      </c>
      <c r="E46" s="26">
        <f t="shared" si="24"/>
        <v>-1000</v>
      </c>
      <c r="F46" s="26">
        <f t="shared" si="24"/>
        <v>0</v>
      </c>
      <c r="G46" s="26">
        <f t="shared" si="24"/>
        <v>-500</v>
      </c>
      <c r="H46" s="26">
        <f t="shared" si="24"/>
        <v>-342</v>
      </c>
      <c r="I46" s="26">
        <f t="shared" si="24"/>
        <v>-1500</v>
      </c>
      <c r="J46" s="26">
        <f aca="true" t="shared" si="25" ref="J46:O46">SUM(J47:J54)</f>
        <v>0</v>
      </c>
      <c r="K46" s="26">
        <f t="shared" si="25"/>
        <v>0</v>
      </c>
      <c r="L46" s="26">
        <f t="shared" si="25"/>
        <v>0</v>
      </c>
      <c r="M46" s="26">
        <f t="shared" si="25"/>
        <v>0</v>
      </c>
      <c r="N46" s="26">
        <f t="shared" si="25"/>
        <v>-500</v>
      </c>
      <c r="O46" s="26">
        <f t="shared" si="25"/>
        <v>-3842</v>
      </c>
    </row>
    <row r="47" spans="1:26" ht="18.75" customHeight="1">
      <c r="A47" s="13" t="s">
        <v>60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61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-342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9"/>
        <v>-342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62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9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64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97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9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9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9"/>
        <v>0</v>
      </c>
      <c r="P56"/>
      <c r="Q56"/>
      <c r="R56"/>
      <c r="S56"/>
      <c r="T56"/>
      <c r="U56"/>
      <c r="V56"/>
      <c r="W56"/>
      <c r="X56"/>
      <c r="Y56"/>
      <c r="Z56"/>
    </row>
    <row r="57" spans="1:15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20"/>
    </row>
    <row r="58" spans="1:26" ht="15.75">
      <c r="A58" s="2" t="s">
        <v>69</v>
      </c>
      <c r="B58" s="29">
        <f aca="true" t="shared" si="26" ref="B58:N58">+B36+B42</f>
        <v>943062.3467567001</v>
      </c>
      <c r="C58" s="29">
        <f t="shared" si="26"/>
        <v>686180.365431</v>
      </c>
      <c r="D58" s="29">
        <f t="shared" si="26"/>
        <v>666884.7518359</v>
      </c>
      <c r="E58" s="29">
        <f t="shared" si="26"/>
        <v>139189.62828479998</v>
      </c>
      <c r="F58" s="29">
        <f t="shared" si="26"/>
        <v>667943.3200313001</v>
      </c>
      <c r="G58" s="29">
        <f t="shared" si="26"/>
        <v>816359.792</v>
      </c>
      <c r="H58" s="29">
        <f aca="true" t="shared" si="27" ref="H58:M58">+H36+H42</f>
        <v>686202.642</v>
      </c>
      <c r="I58" s="29">
        <f t="shared" si="27"/>
        <v>168677.1143006</v>
      </c>
      <c r="J58" s="29">
        <f t="shared" si="27"/>
        <v>775751.6061093999</v>
      </c>
      <c r="K58" s="29">
        <f t="shared" si="27"/>
        <v>610025.7894760999</v>
      </c>
      <c r="L58" s="29">
        <f t="shared" si="27"/>
        <v>752081.16328784</v>
      </c>
      <c r="M58" s="29">
        <f t="shared" si="27"/>
        <v>351175.16004986</v>
      </c>
      <c r="N58" s="29">
        <f t="shared" si="26"/>
        <v>207151.01822656</v>
      </c>
      <c r="O58" s="29">
        <f>SUM(B58:N58)</f>
        <v>7470684.69779006</v>
      </c>
      <c r="P58"/>
      <c r="Q58"/>
      <c r="R58"/>
      <c r="S58"/>
      <c r="T58"/>
      <c r="U58"/>
      <c r="V58"/>
      <c r="W58"/>
      <c r="X58"/>
      <c r="Y58"/>
      <c r="Z58"/>
    </row>
    <row r="59" spans="1:15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7" ht="18.75" customHeight="1">
      <c r="A61" s="2" t="s">
        <v>70</v>
      </c>
      <c r="B61" s="36">
        <f>SUM(B62:B75)</f>
        <v>943062.3400000001</v>
      </c>
      <c r="C61" s="36">
        <f aca="true" t="shared" si="28" ref="C61:N61">SUM(C62:C75)</f>
        <v>686180.35</v>
      </c>
      <c r="D61" s="36">
        <f t="shared" si="28"/>
        <v>666884.75</v>
      </c>
      <c r="E61" s="36">
        <f t="shared" si="28"/>
        <v>139189.63</v>
      </c>
      <c r="F61" s="36">
        <f t="shared" si="28"/>
        <v>667943.32</v>
      </c>
      <c r="G61" s="36">
        <f t="shared" si="28"/>
        <v>816359.79</v>
      </c>
      <c r="H61" s="36">
        <f t="shared" si="28"/>
        <v>686202.64</v>
      </c>
      <c r="I61" s="36">
        <f t="shared" si="28"/>
        <v>168677.11</v>
      </c>
      <c r="J61" s="36">
        <f t="shared" si="28"/>
        <v>775751.61</v>
      </c>
      <c r="K61" s="36">
        <f t="shared" si="28"/>
        <v>610025.7899999999</v>
      </c>
      <c r="L61" s="36">
        <f t="shared" si="28"/>
        <v>752081.1599999999</v>
      </c>
      <c r="M61" s="36">
        <f t="shared" si="28"/>
        <v>351175.16000000003</v>
      </c>
      <c r="N61" s="36">
        <f t="shared" si="28"/>
        <v>207151.02</v>
      </c>
      <c r="O61" s="29">
        <f>SUM(O62:O75)</f>
        <v>7470684.67</v>
      </c>
      <c r="Q61" s="69"/>
    </row>
    <row r="62" spans="1:16" ht="18.75" customHeight="1">
      <c r="A62" s="17" t="s">
        <v>71</v>
      </c>
      <c r="B62" s="36">
        <f>188897.16+567.13</f>
        <v>189464.29</v>
      </c>
      <c r="C62" s="36">
        <v>196962.05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386426.33999999997</v>
      </c>
      <c r="P62"/>
    </row>
    <row r="63" spans="1:16" ht="18.75" customHeight="1">
      <c r="A63" s="17" t="s">
        <v>72</v>
      </c>
      <c r="B63" s="36">
        <f>750096.53+3501.52</f>
        <v>753598.05</v>
      </c>
      <c r="C63" s="36">
        <f>486368.88+2849.42</f>
        <v>489218.3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9" ref="O63:O74">SUM(B63:N63)</f>
        <v>1242816.35</v>
      </c>
      <c r="P63"/>
    </row>
    <row r="64" spans="1:17" ht="18.75" customHeight="1">
      <c r="A64" s="17" t="s">
        <v>73</v>
      </c>
      <c r="B64" s="35">
        <v>0</v>
      </c>
      <c r="C64" s="35">
        <v>0</v>
      </c>
      <c r="D64" s="26">
        <f>656697.3+10187.45</f>
        <v>666884.75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9"/>
        <v>666884.75</v>
      </c>
      <c r="Q64"/>
    </row>
    <row r="65" spans="1:18" ht="18.75" customHeight="1">
      <c r="A65" s="17" t="s">
        <v>74</v>
      </c>
      <c r="B65" s="35">
        <v>0</v>
      </c>
      <c r="C65" s="35">
        <v>0</v>
      </c>
      <c r="D65" s="35">
        <v>0</v>
      </c>
      <c r="E65" s="26">
        <v>139189.63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9"/>
        <v>139189.63</v>
      </c>
      <c r="R65"/>
    </row>
    <row r="66" spans="1:19" ht="18.75" customHeight="1">
      <c r="A66" s="17" t="s">
        <v>75</v>
      </c>
      <c r="B66" s="35">
        <v>0</v>
      </c>
      <c r="C66" s="35">
        <v>0</v>
      </c>
      <c r="D66" s="35">
        <v>0</v>
      </c>
      <c r="E66" s="35">
        <v>0</v>
      </c>
      <c r="F66" s="26">
        <v>667943.32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9"/>
        <v>667943.32</v>
      </c>
      <c r="S66"/>
    </row>
    <row r="67" spans="1:20" ht="18.75" customHeight="1">
      <c r="A67" s="17" t="s">
        <v>76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816359.79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9"/>
        <v>816359.79</v>
      </c>
      <c r="T67"/>
    </row>
    <row r="68" spans="1:21" ht="18.75" customHeight="1">
      <c r="A68" s="17" t="s">
        <v>104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682699.28+3503.36</f>
        <v>686202.64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9"/>
        <v>686202.64</v>
      </c>
      <c r="U68"/>
    </row>
    <row r="69" spans="1:21" ht="18.75" customHeight="1">
      <c r="A69" s="17" t="s">
        <v>77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168677.11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9"/>
        <v>168677.11</v>
      </c>
      <c r="U69"/>
    </row>
    <row r="70" spans="1:22" ht="18.75" customHeight="1">
      <c r="A70" s="17" t="s">
        <v>78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771693.39+4058.22</f>
        <v>775751.61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9"/>
        <v>775751.61</v>
      </c>
      <c r="V70"/>
    </row>
    <row r="71" spans="1:23" ht="18.75" customHeight="1">
      <c r="A71" s="17" t="s">
        <v>79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606518.44+3507.35</f>
        <v>610025.7899999999</v>
      </c>
      <c r="L71" s="35">
        <v>0</v>
      </c>
      <c r="M71" s="35">
        <v>0</v>
      </c>
      <c r="N71" s="35">
        <v>0</v>
      </c>
      <c r="O71" s="29">
        <f t="shared" si="29"/>
        <v>610025.7899999999</v>
      </c>
      <c r="W71"/>
    </row>
    <row r="72" spans="1:24" ht="18.75" customHeight="1">
      <c r="A72" s="17" t="s">
        <v>80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748022.94+4058.22</f>
        <v>752081.1599999999</v>
      </c>
      <c r="M72" s="35">
        <v>0</v>
      </c>
      <c r="N72" s="62">
        <v>0</v>
      </c>
      <c r="O72" s="26">
        <f t="shared" si="29"/>
        <v>752081.1599999999</v>
      </c>
      <c r="X72"/>
    </row>
    <row r="73" spans="1:25" ht="18.75" customHeight="1">
      <c r="A73" s="17" t="s">
        <v>81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348840.08+2335.08</f>
        <v>351175.16000000003</v>
      </c>
      <c r="N73" s="35">
        <v>0</v>
      </c>
      <c r="O73" s="29">
        <f t="shared" si="29"/>
        <v>351175.16000000003</v>
      </c>
      <c r="Y73"/>
    </row>
    <row r="74" spans="1:26" ht="18.75" customHeight="1">
      <c r="A74" s="17" t="s">
        <v>82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207151.02</v>
      </c>
      <c r="O74" s="26">
        <f t="shared" si="29"/>
        <v>207151.02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83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84</v>
      </c>
      <c r="B79" s="45">
        <v>2.3199954168244896</v>
      </c>
      <c r="C79" s="45">
        <v>2.297593399146658</v>
      </c>
      <c r="D79" s="45">
        <v>0</v>
      </c>
      <c r="E79" s="45">
        <v>0</v>
      </c>
      <c r="F79" s="35">
        <v>0</v>
      </c>
      <c r="G79" s="35">
        <v>0</v>
      </c>
      <c r="H79" s="35">
        <v>0</v>
      </c>
      <c r="I79" s="45">
        <v>0</v>
      </c>
      <c r="J79" s="45">
        <v>0</v>
      </c>
      <c r="K79" s="45">
        <v>0</v>
      </c>
      <c r="L79" s="35">
        <v>0</v>
      </c>
      <c r="M79" s="45">
        <v>0</v>
      </c>
      <c r="N79" s="45">
        <v>0</v>
      </c>
      <c r="O79" s="29"/>
      <c r="P79"/>
    </row>
    <row r="80" spans="1:16" ht="18.75" customHeight="1">
      <c r="A80" s="17" t="s">
        <v>85</v>
      </c>
      <c r="B80" s="45">
        <v>2.0389757120761693</v>
      </c>
      <c r="C80" s="45">
        <v>1.9239158495030428</v>
      </c>
      <c r="D80" s="45">
        <v>0</v>
      </c>
      <c r="E80" s="45">
        <v>0</v>
      </c>
      <c r="F80" s="35">
        <v>0</v>
      </c>
      <c r="G80" s="35">
        <v>0</v>
      </c>
      <c r="H80" s="35">
        <v>0</v>
      </c>
      <c r="I80" s="45">
        <v>0</v>
      </c>
      <c r="J80" s="45">
        <v>0</v>
      </c>
      <c r="K80" s="45">
        <v>0</v>
      </c>
      <c r="L80" s="35">
        <v>0</v>
      </c>
      <c r="M80" s="45">
        <v>0</v>
      </c>
      <c r="N80" s="45">
        <v>0</v>
      </c>
      <c r="O80" s="29"/>
      <c r="P80"/>
    </row>
    <row r="81" spans="1:17" ht="18.75" customHeight="1">
      <c r="A81" s="17" t="s">
        <v>86</v>
      </c>
      <c r="B81" s="45">
        <v>0</v>
      </c>
      <c r="C81" s="45">
        <v>0</v>
      </c>
      <c r="D81" s="22">
        <f>(D$37+D$38+D$39)/D$7</f>
        <v>1.8682975502482249</v>
      </c>
      <c r="E81" s="45">
        <v>0</v>
      </c>
      <c r="F81" s="35">
        <v>0</v>
      </c>
      <c r="G81" s="35">
        <v>0</v>
      </c>
      <c r="H81" s="35">
        <v>0</v>
      </c>
      <c r="I81" s="45">
        <v>0</v>
      </c>
      <c r="J81" s="45">
        <v>0</v>
      </c>
      <c r="K81" s="45">
        <v>0</v>
      </c>
      <c r="L81" s="35">
        <v>0</v>
      </c>
      <c r="M81" s="45">
        <v>0</v>
      </c>
      <c r="N81" s="45">
        <v>0</v>
      </c>
      <c r="O81" s="26"/>
      <c r="Q81"/>
    </row>
    <row r="82" spans="1:18" ht="18.75" customHeight="1">
      <c r="A82" s="17" t="s">
        <v>87</v>
      </c>
      <c r="B82" s="45">
        <v>0</v>
      </c>
      <c r="C82" s="45">
        <v>0</v>
      </c>
      <c r="D82" s="45">
        <v>0</v>
      </c>
      <c r="E82" s="22">
        <f>(E$37+E$38+E$39)/E$7</f>
        <v>2.5994135442495816</v>
      </c>
      <c r="F82" s="35">
        <v>0</v>
      </c>
      <c r="G82" s="35">
        <v>0</v>
      </c>
      <c r="H82" s="35">
        <v>0</v>
      </c>
      <c r="I82" s="45">
        <v>0</v>
      </c>
      <c r="J82" s="45">
        <v>0</v>
      </c>
      <c r="K82" s="45">
        <v>0</v>
      </c>
      <c r="L82" s="35">
        <v>0</v>
      </c>
      <c r="M82" s="45">
        <v>0</v>
      </c>
      <c r="N82" s="45">
        <v>0</v>
      </c>
      <c r="O82" s="29"/>
      <c r="R82"/>
    </row>
    <row r="83" spans="1:19" ht="18.75" customHeight="1">
      <c r="A83" s="17" t="s">
        <v>88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2.1815239383874467</v>
      </c>
      <c r="G83" s="35">
        <v>0</v>
      </c>
      <c r="H83" s="35">
        <v>0</v>
      </c>
      <c r="I83" s="45">
        <v>0</v>
      </c>
      <c r="J83" s="45">
        <v>0</v>
      </c>
      <c r="K83" s="45">
        <v>0</v>
      </c>
      <c r="L83" s="35">
        <v>0</v>
      </c>
      <c r="M83" s="45">
        <v>0</v>
      </c>
      <c r="N83" s="45">
        <v>0</v>
      </c>
      <c r="O83" s="26"/>
      <c r="S83"/>
    </row>
    <row r="84" spans="1:20" ht="18.75" customHeight="1">
      <c r="A84" s="17" t="s">
        <v>89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1.7298880804258288</v>
      </c>
      <c r="H84" s="45">
        <v>0</v>
      </c>
      <c r="I84" s="45">
        <v>0</v>
      </c>
      <c r="J84" s="45">
        <v>0</v>
      </c>
      <c r="K84" s="45">
        <v>0</v>
      </c>
      <c r="L84" s="35">
        <v>0</v>
      </c>
      <c r="M84" s="45">
        <v>0</v>
      </c>
      <c r="N84" s="45">
        <v>0</v>
      </c>
      <c r="O84" s="29"/>
      <c r="T84"/>
    </row>
    <row r="85" spans="1:21" ht="18.75" customHeight="1">
      <c r="A85" s="17" t="s">
        <v>105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f>(H$37+H$38+H$39)/H$7</f>
        <v>2.0345073071689543</v>
      </c>
      <c r="I85" s="45">
        <v>0</v>
      </c>
      <c r="J85" s="45">
        <v>0</v>
      </c>
      <c r="K85" s="45">
        <v>0</v>
      </c>
      <c r="L85" s="35">
        <v>0</v>
      </c>
      <c r="M85" s="45">
        <v>0</v>
      </c>
      <c r="N85" s="45">
        <v>0</v>
      </c>
      <c r="O85" s="29"/>
      <c r="U85"/>
    </row>
    <row r="86" spans="1:21" ht="18.75" customHeight="1">
      <c r="A86" s="17" t="s">
        <v>90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35">
        <v>0</v>
      </c>
      <c r="I86" s="45">
        <f>(I$37+I$38+I$39)/I$7</f>
        <v>1.9917858957814782</v>
      </c>
      <c r="J86" s="45">
        <v>0</v>
      </c>
      <c r="K86" s="45">
        <v>0</v>
      </c>
      <c r="L86" s="35">
        <v>0</v>
      </c>
      <c r="M86" s="45">
        <v>0</v>
      </c>
      <c r="N86" s="45">
        <v>0</v>
      </c>
      <c r="O86" s="29"/>
      <c r="U86"/>
    </row>
    <row r="87" spans="1:22" ht="18.75" customHeight="1">
      <c r="A87" s="17" t="s">
        <v>91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35">
        <v>0</v>
      </c>
      <c r="I87" s="45">
        <v>0</v>
      </c>
      <c r="J87" s="45">
        <f>(J$37+J$38+J$39)/J$7</f>
        <v>1.976449176395707</v>
      </c>
      <c r="K87" s="45">
        <v>0</v>
      </c>
      <c r="L87" s="35">
        <v>0</v>
      </c>
      <c r="M87" s="45">
        <v>0</v>
      </c>
      <c r="N87" s="45">
        <v>0</v>
      </c>
      <c r="O87" s="26"/>
      <c r="V87"/>
    </row>
    <row r="88" spans="1:23" ht="18.75" customHeight="1">
      <c r="A88" s="17" t="s">
        <v>92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35">
        <v>0</v>
      </c>
      <c r="I88" s="45">
        <v>0</v>
      </c>
      <c r="J88" s="45">
        <v>0</v>
      </c>
      <c r="K88" s="45">
        <f>(K$37+K$38+K$39)/K$7</f>
        <v>2.226207452002991</v>
      </c>
      <c r="L88" s="35">
        <v>0</v>
      </c>
      <c r="M88" s="45">
        <v>0</v>
      </c>
      <c r="N88" s="45">
        <v>0</v>
      </c>
      <c r="O88" s="29"/>
      <c r="W88"/>
    </row>
    <row r="89" spans="1:24" ht="18.75" customHeight="1">
      <c r="A89" s="17" t="s">
        <v>93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35">
        <v>0</v>
      </c>
      <c r="I89" s="45">
        <v>0</v>
      </c>
      <c r="J89" s="45">
        <v>0</v>
      </c>
      <c r="K89" s="45">
        <v>0</v>
      </c>
      <c r="L89" s="22">
        <f>(L$37+L$38+L$39)/L$7</f>
        <v>2.1284074535314392</v>
      </c>
      <c r="M89" s="45">
        <v>0</v>
      </c>
      <c r="N89" s="45">
        <v>0</v>
      </c>
      <c r="O89" s="26"/>
      <c r="X89"/>
    </row>
    <row r="90" spans="1:25" ht="18.75" customHeight="1">
      <c r="A90" s="17" t="s">
        <v>94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35">
        <v>0</v>
      </c>
      <c r="I90" s="45">
        <v>0</v>
      </c>
      <c r="J90" s="45">
        <v>0</v>
      </c>
      <c r="K90" s="45">
        <v>0</v>
      </c>
      <c r="L90" s="45">
        <v>0</v>
      </c>
      <c r="M90" s="45">
        <f>(M$37+M$38+M$39)/M$7</f>
        <v>2.527055175212124</v>
      </c>
      <c r="N90" s="45">
        <v>0</v>
      </c>
      <c r="O90" s="63"/>
      <c r="Y90"/>
    </row>
    <row r="91" spans="1:26" ht="18.75" customHeight="1">
      <c r="A91" s="34" t="s">
        <v>95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50">
        <f>(N$37+N$38+N$39)/N$7</f>
        <v>2.4754372030143728</v>
      </c>
      <c r="O91" s="51"/>
      <c r="P91"/>
      <c r="Z91"/>
    </row>
    <row r="92" ht="21" customHeight="1">
      <c r="A92" s="40" t="s">
        <v>41</v>
      </c>
    </row>
    <row r="95" ht="14.25">
      <c r="B95" s="41"/>
    </row>
    <row r="96" ht="14.25">
      <c r="I96" s="42"/>
    </row>
    <row r="98" spans="9:12" ht="14.25">
      <c r="I98" s="43"/>
      <c r="J98" s="44"/>
      <c r="K98" s="44"/>
      <c r="L98" s="44"/>
    </row>
  </sheetData>
  <sheetProtection/>
  <mergeCells count="6"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2017-09-29T19:43:07Z</dcterms:modified>
  <cp:category/>
  <cp:version/>
  <cp:contentType/>
  <cp:contentStatus/>
</cp:coreProperties>
</file>