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<sst xmlns="http://schemas.openxmlformats.org/spreadsheetml/2006/main" count="108" uniqueCount="106">
  <si>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</si>
  <si>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</si>
  <si>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</si>
  <si>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</si>
  <si>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</si>
  <si>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</si>
  <si>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</si>
  <si>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</si>
  <si>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</si>
  <si>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</si>
  <si>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</si>
  <si>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</si>
  <si>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</si>
  <si>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</si>
  <si>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</si>
  <si>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</si>
  <si>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</si>
  <si>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</si>
  <si>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</si>
  <si>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</si>
  <si>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</si>
  <si>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</si>
  <si>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</si>
  <si>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</si>
  <si>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</si>
  <si>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</si>
  <si>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</si>
  <si>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</si>
  <si>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</si>
  <si>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</si>
  <si>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</si>
  <si>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</si>
  <si>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</si>
  <si>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</si>
  <si>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</si>
  <si>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</si>
  <si>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</si>
  <si>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</si>
  <si>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</si>
  <si>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</si>
  <si>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</si>
  <si>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</si>
  <si>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</si>
  <si>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</si>
  <si>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</si>
  <si>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</si>
  <si>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</si>
  <si>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</si>
  <si>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</si>
  <si>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</si>
  <si>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</si>
  <si>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</si>
  <si>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</si>
  <si>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</si>
  <si>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</si>
  <si>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</si>
  <si>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</si>
  <si>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</si>
  <si>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</si>
  <si>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</si>
  <si>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</si>
  <si>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</si>
  <si>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</si>
  <si>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</si>
  <si>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</si>
  <si>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</si>
  <si>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</si>
  <si>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</si>
  <si>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</si>
  <si>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</si>
  <si>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</si>
  <si>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</si>
  <si>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</si>
  <si>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</si>
  <si>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</si>
  <si>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</si>
  <si>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</si>
  <si>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</si>
  <si>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</si>
  <si>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</si>
  <si>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</si>
  <si>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</si>
  <si>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</si>
  <si>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</si>
  <si>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</si>
  <si>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</si>
  <si>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</si>
  <si>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</si>
  <si>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</si>
  <si>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</si>
  <si>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</si>
  <si>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</si>
  <si>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</si>
  <si>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</si>
  <si>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19/09/17 - VENCIMENTO 26/09/17</t>
  </si>
  <si>
    <t>Movebuss Soluções em Mobilidde Urbana Ltda</t>
  </si>
  <si>
    <t>Imperial Transportes Urbanos Ltda</t>
  </si>
  <si>
    <t>Área 3.1</t>
  </si>
  <si>
    <t>Área 4.0</t>
  </si>
  <si>
    <t>Área 4.1</t>
  </si>
  <si>
    <t>Átea 5.1</t>
  </si>
  <si>
    <t>5.2.8. Ajuste de Remuneração Previsto Contratualmente (1)</t>
  </si>
  <si>
    <t>7.7. Movebuss</t>
  </si>
  <si>
    <t>8.7. Movebuss</t>
  </si>
  <si>
    <t>8. Tarifa de Remuneração por Passageiro (2)</t>
  </si>
  <si>
    <t>Nota: (1) Ajuste de remuneração previsto contratualmente, período de 25/07 a 24/08/17, parcela 13/16.
             (2) 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</si>
</sst>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9" fontId="0" fillId="0" borderId="0" xfId="0" applyNumberFormat="1" applyAlignment="1">
      <alignment/>
    </xf>
    <xf numFmtId="172" fontId="0" fillId="0" borderId="0" xfId="52" applyNumberFormat="1" applyFont="1" applyAlignment="1">
      <alignment/>
    </xf>
    <xf numFmtId="44" fontId="0" fillId="0" borderId="0" xfId="0" applyNumberFormat="1" applyFont="1" applyFill="1" applyAlignment="1">
      <alignment vertical="center"/>
    </xf>
    <xf numFmtId="0" fontId="42" fillId="0" borderId="15" xfId="0" applyFont="1" applyFill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95</xdr:row>
      <xdr:rowOff>0</xdr:rowOff>
    </xdr:from>
    <xdr:to>
      <xdr:col>2</xdr:col>
      <xdr:colOff>914400</xdr:colOff>
      <xdr:row>96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717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95</xdr:row>
      <xdr:rowOff>0</xdr:rowOff>
    </xdr:from>
    <xdr:to>
      <xdr:col>3</xdr:col>
      <xdr:colOff>914400</xdr:colOff>
      <xdr:row>96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717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914400</xdr:colOff>
      <xdr:row>96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717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98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8" width="17.50390625" style="1" customWidth="1"/>
    <col min="9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00390625" style="1" customWidth="1"/>
    <col min="17" max="17" width="9.375" style="1" bestFit="1" customWidth="1"/>
    <col min="18" max="18" width="9.00390625" style="1" customWidth="1"/>
    <col min="19" max="19" width="9.375" style="1" bestFit="1" customWidth="1"/>
    <col min="20" max="16384" width="9.00390625" style="1" customWidth="1"/>
  </cols>
  <sheetData>
    <row r="1" spans="1:15" ht="21">
      <c r="A1" s="68" t="s">
        <v>31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94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0" t="s">
        <v>1</v>
      </c>
      <c r="B4" s="70" t="s">
        <v>38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2</v>
      </c>
    </row>
    <row r="5" spans="1:15" ht="42" customHeight="1">
      <c r="A5" s="70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95</v>
      </c>
      <c r="I5" s="4" t="s">
        <v>96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0"/>
    </row>
    <row r="6" spans="1:15" ht="20.25" customHeight="1">
      <c r="A6" s="70"/>
      <c r="B6" s="3" t="s">
        <v>21</v>
      </c>
      <c r="C6" s="3" t="s">
        <v>22</v>
      </c>
      <c r="D6" s="3" t="s">
        <v>23</v>
      </c>
      <c r="E6" s="3" t="s">
        <v>97</v>
      </c>
      <c r="F6" s="3" t="s">
        <v>98</v>
      </c>
      <c r="G6" s="3" t="s">
        <v>99</v>
      </c>
      <c r="H6" s="3" t="s">
        <v>29</v>
      </c>
      <c r="I6" s="3" t="s">
        <v>100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0"/>
    </row>
    <row r="7" spans="1:26" ht="18.75" customHeight="1">
      <c r="A7" s="9" t="s">
        <v>3</v>
      </c>
      <c r="B7" s="10">
        <f>B8+B20+B24</f>
        <v>525481</v>
      </c>
      <c r="C7" s="10">
        <f>C8+C20+C24</f>
        <v>390674</v>
      </c>
      <c r="D7" s="10">
        <f>D8+D20+D24</f>
        <v>390189</v>
      </c>
      <c r="E7" s="10">
        <f>E8+E20+E24</f>
        <v>54777</v>
      </c>
      <c r="F7" s="10">
        <f aca="true" t="shared" si="0" ref="F7:N7">F8+F20+F24</f>
        <v>346110</v>
      </c>
      <c r="G7" s="10">
        <f t="shared" si="0"/>
        <v>542400</v>
      </c>
      <c r="H7" s="10">
        <f>H8+H20+H24</f>
        <v>376450</v>
      </c>
      <c r="I7" s="10">
        <f>I8+I20+I24</f>
        <v>110829</v>
      </c>
      <c r="J7" s="10">
        <f>J8+J20+J24</f>
        <v>428357</v>
      </c>
      <c r="K7" s="10">
        <f>K8+K20+K24</f>
        <v>309843</v>
      </c>
      <c r="L7" s="10">
        <f>L8+L20+L24</f>
        <v>387068</v>
      </c>
      <c r="M7" s="10">
        <f t="shared" si="0"/>
        <v>155878</v>
      </c>
      <c r="N7" s="10">
        <f t="shared" si="0"/>
        <v>95516</v>
      </c>
      <c r="O7" s="10">
        <f>+O8+O20+O24</f>
        <v>4113572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212713</v>
      </c>
      <c r="C8" s="12">
        <f>+C9+C12+C16</f>
        <v>171222</v>
      </c>
      <c r="D8" s="12">
        <f>+D9+D12+D16</f>
        <v>184831</v>
      </c>
      <c r="E8" s="12">
        <f>+E9+E12+E16</f>
        <v>23379</v>
      </c>
      <c r="F8" s="12">
        <f aca="true" t="shared" si="1" ref="F8:N8">+F9+F12+F16</f>
        <v>149899</v>
      </c>
      <c r="G8" s="12">
        <f t="shared" si="1"/>
        <v>242811</v>
      </c>
      <c r="H8" s="12">
        <f>+H9+H12+H16</f>
        <v>162117</v>
      </c>
      <c r="I8" s="12">
        <f>+I9+I12+I16</f>
        <v>50876</v>
      </c>
      <c r="J8" s="12">
        <f>+J9+J12+J16</f>
        <v>191711</v>
      </c>
      <c r="K8" s="12">
        <f>+K9+K12+K16</f>
        <v>138886</v>
      </c>
      <c r="L8" s="12">
        <f>+L9+L12+L16</f>
        <v>161774</v>
      </c>
      <c r="M8" s="12">
        <f t="shared" si="1"/>
        <v>75978</v>
      </c>
      <c r="N8" s="12">
        <f t="shared" si="1"/>
        <v>48096</v>
      </c>
      <c r="O8" s="12">
        <f>SUM(B8:N8)</f>
        <v>1814293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17758</v>
      </c>
      <c r="C9" s="14">
        <v>18492</v>
      </c>
      <c r="D9" s="14">
        <v>12714</v>
      </c>
      <c r="E9" s="14">
        <v>1464</v>
      </c>
      <c r="F9" s="14">
        <v>10904</v>
      </c>
      <c r="G9" s="14">
        <v>20077</v>
      </c>
      <c r="H9" s="14">
        <v>17761</v>
      </c>
      <c r="I9" s="14">
        <v>5824</v>
      </c>
      <c r="J9" s="14">
        <v>10532</v>
      </c>
      <c r="K9" s="14">
        <v>13847</v>
      </c>
      <c r="L9" s="14">
        <v>10999</v>
      </c>
      <c r="M9" s="14">
        <f>7834+38</f>
        <v>7872</v>
      </c>
      <c r="N9" s="14">
        <v>5288</v>
      </c>
      <c r="O9" s="12">
        <f aca="true" t="shared" si="2" ref="O9:O19">SUM(B9:N9)</f>
        <v>153532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17758</v>
      </c>
      <c r="C10" s="14">
        <f>+C9-C11</f>
        <v>18492</v>
      </c>
      <c r="D10" s="14">
        <f>+D9-D11</f>
        <v>12714</v>
      </c>
      <c r="E10" s="14">
        <f>+E9-E11</f>
        <v>1464</v>
      </c>
      <c r="F10" s="14">
        <f aca="true" t="shared" si="3" ref="F10:M10">+F9-F11</f>
        <v>10904</v>
      </c>
      <c r="G10" s="14">
        <f t="shared" si="3"/>
        <v>20077</v>
      </c>
      <c r="H10" s="14">
        <f>+H9-H11</f>
        <v>17761</v>
      </c>
      <c r="I10" s="14">
        <f>+I9-I11</f>
        <v>5824</v>
      </c>
      <c r="J10" s="14">
        <f>+J9-J11</f>
        <v>10532</v>
      </c>
      <c r="K10" s="14">
        <f>+K9-K11</f>
        <v>13847</v>
      </c>
      <c r="L10" s="14">
        <f>+L9-L11</f>
        <v>10999</v>
      </c>
      <c r="M10" s="14">
        <f t="shared" si="3"/>
        <v>7872</v>
      </c>
      <c r="N10" s="14">
        <v>5288</v>
      </c>
      <c r="O10" s="12">
        <f t="shared" si="2"/>
        <v>153532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182903</v>
      </c>
      <c r="C12" s="14">
        <f>C13+C14+C15</f>
        <v>143848</v>
      </c>
      <c r="D12" s="14">
        <f>D13+D14+D15</f>
        <v>162834</v>
      </c>
      <c r="E12" s="14">
        <f>E13+E14+E15</f>
        <v>20744</v>
      </c>
      <c r="F12" s="14">
        <f aca="true" t="shared" si="4" ref="F12:N12">F13+F14+F15</f>
        <v>130767</v>
      </c>
      <c r="G12" s="14">
        <f t="shared" si="4"/>
        <v>208511</v>
      </c>
      <c r="H12" s="14">
        <f>H13+H14+H15</f>
        <v>135926</v>
      </c>
      <c r="I12" s="14">
        <f>I13+I14+I15</f>
        <v>42336</v>
      </c>
      <c r="J12" s="14">
        <f>J13+J14+J15</f>
        <v>169743</v>
      </c>
      <c r="K12" s="14">
        <f>K13+K14+K15</f>
        <v>117643</v>
      </c>
      <c r="L12" s="14">
        <f>L13+L14+L15</f>
        <v>140596</v>
      </c>
      <c r="M12" s="14">
        <f t="shared" si="4"/>
        <v>64385</v>
      </c>
      <c r="N12" s="14">
        <f t="shared" si="4"/>
        <v>40729</v>
      </c>
      <c r="O12" s="12">
        <f t="shared" si="2"/>
        <v>1560965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86454</v>
      </c>
      <c r="C13" s="14">
        <v>69026</v>
      </c>
      <c r="D13" s="14">
        <v>75451</v>
      </c>
      <c r="E13" s="14">
        <v>9893</v>
      </c>
      <c r="F13" s="14">
        <v>59924</v>
      </c>
      <c r="G13" s="14">
        <v>97868</v>
      </c>
      <c r="H13" s="14">
        <v>67197</v>
      </c>
      <c r="I13" s="14">
        <v>21324</v>
      </c>
      <c r="J13" s="14">
        <v>83033</v>
      </c>
      <c r="K13" s="14">
        <v>55387</v>
      </c>
      <c r="L13" s="14">
        <v>66315</v>
      </c>
      <c r="M13" s="14">
        <v>29949</v>
      </c>
      <c r="N13" s="14">
        <v>18414</v>
      </c>
      <c r="O13" s="12">
        <f t="shared" si="2"/>
        <v>740235</v>
      </c>
      <c r="P13"/>
      <c r="Q13"/>
      <c r="R13"/>
      <c r="S13" s="72"/>
      <c r="T13" s="72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90918</v>
      </c>
      <c r="C14" s="14">
        <v>68044</v>
      </c>
      <c r="D14" s="14">
        <v>83863</v>
      </c>
      <c r="E14" s="14">
        <v>10026</v>
      </c>
      <c r="F14" s="14">
        <v>66130</v>
      </c>
      <c r="G14" s="14">
        <v>101045</v>
      </c>
      <c r="H14" s="14">
        <v>63725</v>
      </c>
      <c r="I14" s="14">
        <v>19501</v>
      </c>
      <c r="J14" s="14">
        <v>83139</v>
      </c>
      <c r="K14" s="14">
        <v>58288</v>
      </c>
      <c r="L14" s="14">
        <v>70554</v>
      </c>
      <c r="M14" s="14">
        <v>32212</v>
      </c>
      <c r="N14" s="14">
        <v>21217</v>
      </c>
      <c r="O14" s="12">
        <f t="shared" si="2"/>
        <v>768662</v>
      </c>
      <c r="P14"/>
      <c r="Q14"/>
      <c r="R14"/>
      <c r="S14" s="73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5531</v>
      </c>
      <c r="C15" s="14">
        <v>6778</v>
      </c>
      <c r="D15" s="14">
        <v>3520</v>
      </c>
      <c r="E15" s="14">
        <v>825</v>
      </c>
      <c r="F15" s="14">
        <v>4713</v>
      </c>
      <c r="G15" s="14">
        <v>9598</v>
      </c>
      <c r="H15" s="14">
        <v>5004</v>
      </c>
      <c r="I15" s="14">
        <v>1511</v>
      </c>
      <c r="J15" s="14">
        <v>3571</v>
      </c>
      <c r="K15" s="14">
        <v>3968</v>
      </c>
      <c r="L15" s="14">
        <v>3727</v>
      </c>
      <c r="M15" s="14">
        <v>2224</v>
      </c>
      <c r="N15" s="14">
        <v>1098</v>
      </c>
      <c r="O15" s="12">
        <f t="shared" si="2"/>
        <v>52068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12052</v>
      </c>
      <c r="C16" s="14">
        <f>C17+C18+C19</f>
        <v>8882</v>
      </c>
      <c r="D16" s="14">
        <f>D17+D18+D19</f>
        <v>9283</v>
      </c>
      <c r="E16" s="14">
        <f>E17+E18+E19</f>
        <v>1171</v>
      </c>
      <c r="F16" s="14">
        <f aca="true" t="shared" si="5" ref="F16:N16">F17+F18+F19</f>
        <v>8228</v>
      </c>
      <c r="G16" s="14">
        <f t="shared" si="5"/>
        <v>14223</v>
      </c>
      <c r="H16" s="14">
        <f>H17+H18+H19</f>
        <v>8430</v>
      </c>
      <c r="I16" s="14">
        <f>I17+I18+I19</f>
        <v>2716</v>
      </c>
      <c r="J16" s="14">
        <f>J17+J18+J19</f>
        <v>11436</v>
      </c>
      <c r="K16" s="14">
        <f>K17+K18+K19</f>
        <v>7396</v>
      </c>
      <c r="L16" s="14">
        <f>L17+L18+L19</f>
        <v>10179</v>
      </c>
      <c r="M16" s="14">
        <f t="shared" si="5"/>
        <v>3721</v>
      </c>
      <c r="N16" s="14">
        <f t="shared" si="5"/>
        <v>2079</v>
      </c>
      <c r="O16" s="12">
        <f t="shared" si="2"/>
        <v>99796</v>
      </c>
    </row>
    <row r="17" spans="1:26" ht="18.75" customHeight="1">
      <c r="A17" s="15" t="s">
        <v>16</v>
      </c>
      <c r="B17" s="14">
        <v>11975</v>
      </c>
      <c r="C17" s="14">
        <v>8829</v>
      </c>
      <c r="D17" s="14">
        <v>9213</v>
      </c>
      <c r="E17" s="14">
        <v>1162</v>
      </c>
      <c r="F17" s="14">
        <v>8176</v>
      </c>
      <c r="G17" s="14">
        <v>14150</v>
      </c>
      <c r="H17" s="14">
        <v>8360</v>
      </c>
      <c r="I17" s="14">
        <v>2704</v>
      </c>
      <c r="J17" s="14">
        <v>11367</v>
      </c>
      <c r="K17" s="14">
        <v>7326</v>
      </c>
      <c r="L17" s="14">
        <v>10104</v>
      </c>
      <c r="M17" s="14">
        <f>1888+1799</f>
        <v>3687</v>
      </c>
      <c r="N17" s="14">
        <v>2049</v>
      </c>
      <c r="O17" s="12">
        <f t="shared" si="2"/>
        <v>99102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69</v>
      </c>
      <c r="C18" s="14">
        <v>44</v>
      </c>
      <c r="D18" s="14">
        <v>67</v>
      </c>
      <c r="E18" s="14">
        <v>7</v>
      </c>
      <c r="F18" s="14">
        <v>47</v>
      </c>
      <c r="G18" s="14">
        <v>63</v>
      </c>
      <c r="H18" s="14">
        <v>66</v>
      </c>
      <c r="I18" s="14">
        <v>12</v>
      </c>
      <c r="J18" s="14">
        <v>59</v>
      </c>
      <c r="K18" s="14">
        <v>69</v>
      </c>
      <c r="L18" s="14">
        <v>74</v>
      </c>
      <c r="M18" s="14">
        <f>19+13</f>
        <v>32</v>
      </c>
      <c r="N18" s="14">
        <v>30</v>
      </c>
      <c r="O18" s="12">
        <f t="shared" si="2"/>
        <v>639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8</v>
      </c>
      <c r="C19" s="14">
        <v>9</v>
      </c>
      <c r="D19" s="14">
        <v>3</v>
      </c>
      <c r="E19" s="14">
        <v>2</v>
      </c>
      <c r="F19" s="14">
        <v>5</v>
      </c>
      <c r="G19" s="14">
        <v>10</v>
      </c>
      <c r="H19" s="14">
        <v>4</v>
      </c>
      <c r="I19" s="14">
        <v>0</v>
      </c>
      <c r="J19" s="14">
        <v>10</v>
      </c>
      <c r="K19" s="14">
        <v>1</v>
      </c>
      <c r="L19" s="14">
        <v>1</v>
      </c>
      <c r="M19" s="14">
        <v>2</v>
      </c>
      <c r="N19" s="14">
        <v>0</v>
      </c>
      <c r="O19" s="12">
        <f t="shared" si="2"/>
        <v>55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134727</v>
      </c>
      <c r="C20" s="18">
        <f>C21+C22+C23</f>
        <v>85512</v>
      </c>
      <c r="D20" s="18">
        <f>D21+D22+D23</f>
        <v>79254</v>
      </c>
      <c r="E20" s="18">
        <f>E21+E22+E23</f>
        <v>11062</v>
      </c>
      <c r="F20" s="18">
        <f aca="true" t="shared" si="6" ref="F20:N20">F21+F22+F23</f>
        <v>70303</v>
      </c>
      <c r="G20" s="18">
        <f t="shared" si="6"/>
        <v>111474</v>
      </c>
      <c r="H20" s="18">
        <f>H21+H22+H23</f>
        <v>90058</v>
      </c>
      <c r="I20" s="18">
        <f>I21+I22+I23</f>
        <v>25838</v>
      </c>
      <c r="J20" s="18">
        <f>J21+J22+J23</f>
        <v>106764</v>
      </c>
      <c r="K20" s="18">
        <f>K21+K22+K23</f>
        <v>72060</v>
      </c>
      <c r="L20" s="18">
        <f>L21+L22+L23</f>
        <v>113196</v>
      </c>
      <c r="M20" s="18">
        <f t="shared" si="6"/>
        <v>42115</v>
      </c>
      <c r="N20" s="18">
        <f t="shared" si="6"/>
        <v>24723</v>
      </c>
      <c r="O20" s="12">
        <f aca="true" t="shared" si="7" ref="O20:O26">SUM(B20:N20)</f>
        <v>967086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68528</v>
      </c>
      <c r="C21" s="14">
        <v>46402</v>
      </c>
      <c r="D21" s="14">
        <v>40277</v>
      </c>
      <c r="E21" s="14">
        <v>5963</v>
      </c>
      <c r="F21" s="14">
        <v>35447</v>
      </c>
      <c r="G21" s="14">
        <v>58102</v>
      </c>
      <c r="H21" s="14">
        <v>49626</v>
      </c>
      <c r="I21" s="14">
        <v>14713</v>
      </c>
      <c r="J21" s="14">
        <v>57332</v>
      </c>
      <c r="K21" s="14">
        <v>37950</v>
      </c>
      <c r="L21" s="14">
        <v>58222</v>
      </c>
      <c r="M21" s="14">
        <v>21877</v>
      </c>
      <c r="N21" s="14">
        <v>12346</v>
      </c>
      <c r="O21" s="12">
        <f t="shared" si="7"/>
        <v>506785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63410</v>
      </c>
      <c r="C22" s="14">
        <v>36615</v>
      </c>
      <c r="D22" s="14">
        <v>37653</v>
      </c>
      <c r="E22" s="14">
        <v>4796</v>
      </c>
      <c r="F22" s="14">
        <v>33012</v>
      </c>
      <c r="G22" s="14">
        <v>49916</v>
      </c>
      <c r="H22" s="14">
        <v>38533</v>
      </c>
      <c r="I22" s="14">
        <v>10583</v>
      </c>
      <c r="J22" s="14">
        <v>47687</v>
      </c>
      <c r="K22" s="14">
        <v>32541</v>
      </c>
      <c r="L22" s="14">
        <v>52905</v>
      </c>
      <c r="M22" s="14">
        <v>19253</v>
      </c>
      <c r="N22" s="14">
        <v>11837</v>
      </c>
      <c r="O22" s="12">
        <f t="shared" si="7"/>
        <v>438741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2789</v>
      </c>
      <c r="C23" s="14">
        <v>2495</v>
      </c>
      <c r="D23" s="14">
        <v>1324</v>
      </c>
      <c r="E23" s="14">
        <v>303</v>
      </c>
      <c r="F23" s="14">
        <v>1844</v>
      </c>
      <c r="G23" s="14">
        <v>3456</v>
      </c>
      <c r="H23" s="14">
        <v>1899</v>
      </c>
      <c r="I23" s="14">
        <v>542</v>
      </c>
      <c r="J23" s="14">
        <v>1745</v>
      </c>
      <c r="K23" s="14">
        <v>1569</v>
      </c>
      <c r="L23" s="14">
        <v>2069</v>
      </c>
      <c r="M23" s="14">
        <v>985</v>
      </c>
      <c r="N23" s="14">
        <v>540</v>
      </c>
      <c r="O23" s="12">
        <f t="shared" si="7"/>
        <v>21560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178041</v>
      </c>
      <c r="C24" s="14">
        <f>C25+C26</f>
        <v>133940</v>
      </c>
      <c r="D24" s="14">
        <f>D25+D26</f>
        <v>126104</v>
      </c>
      <c r="E24" s="14">
        <f>E25+E26</f>
        <v>20336</v>
      </c>
      <c r="F24" s="14">
        <f aca="true" t="shared" si="8" ref="F24:N24">F25+F26</f>
        <v>125908</v>
      </c>
      <c r="G24" s="14">
        <f t="shared" si="8"/>
        <v>188115</v>
      </c>
      <c r="H24" s="14">
        <f>H25+H26</f>
        <v>124275</v>
      </c>
      <c r="I24" s="14">
        <f>I25+I26</f>
        <v>34115</v>
      </c>
      <c r="J24" s="14">
        <f>J25+J26</f>
        <v>129882</v>
      </c>
      <c r="K24" s="14">
        <f>K25+K26</f>
        <v>98897</v>
      </c>
      <c r="L24" s="14">
        <f>L25+L26</f>
        <v>112098</v>
      </c>
      <c r="M24" s="14">
        <f t="shared" si="8"/>
        <v>37785</v>
      </c>
      <c r="N24" s="14">
        <f t="shared" si="8"/>
        <v>22697</v>
      </c>
      <c r="O24" s="12">
        <f t="shared" si="7"/>
        <v>1332193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70147</v>
      </c>
      <c r="C25" s="14">
        <v>61090</v>
      </c>
      <c r="D25" s="14">
        <v>55987</v>
      </c>
      <c r="E25" s="14">
        <v>10434</v>
      </c>
      <c r="F25" s="14">
        <v>55819</v>
      </c>
      <c r="G25" s="14">
        <v>89636</v>
      </c>
      <c r="H25" s="14">
        <v>59704</v>
      </c>
      <c r="I25" s="14">
        <v>18174</v>
      </c>
      <c r="J25" s="14">
        <v>53829</v>
      </c>
      <c r="K25" s="14">
        <v>46267</v>
      </c>
      <c r="L25" s="14">
        <v>46672</v>
      </c>
      <c r="M25" s="14">
        <v>15885</v>
      </c>
      <c r="N25" s="14">
        <v>8283</v>
      </c>
      <c r="O25" s="12">
        <f t="shared" si="7"/>
        <v>591927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107894</v>
      </c>
      <c r="C26" s="14">
        <v>72850</v>
      </c>
      <c r="D26" s="14">
        <v>70117</v>
      </c>
      <c r="E26" s="14">
        <v>9902</v>
      </c>
      <c r="F26" s="14">
        <v>70089</v>
      </c>
      <c r="G26" s="14">
        <v>98479</v>
      </c>
      <c r="H26" s="14">
        <v>64571</v>
      </c>
      <c r="I26" s="14">
        <v>15941</v>
      </c>
      <c r="J26" s="14">
        <v>76053</v>
      </c>
      <c r="K26" s="14">
        <v>52630</v>
      </c>
      <c r="L26" s="14">
        <v>65426</v>
      </c>
      <c r="M26" s="14">
        <v>21900</v>
      </c>
      <c r="N26" s="14">
        <v>14414</v>
      </c>
      <c r="O26" s="12">
        <f t="shared" si="7"/>
        <v>740266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2.08270546</v>
      </c>
      <c r="C28" s="23">
        <f aca="true" t="shared" si="9" ref="C28:I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 t="shared" si="9"/>
        <v>2.0285</v>
      </c>
      <c r="I28" s="23">
        <f t="shared" si="9"/>
        <v>1.9850002</v>
      </c>
      <c r="J28" s="23">
        <f>J29+J30</f>
        <v>1.9703118</v>
      </c>
      <c r="K28" s="23">
        <f>K29+K30</f>
        <v>2.2191343</v>
      </c>
      <c r="L28" s="23">
        <f>L29+L30</f>
        <v>2.12144976</v>
      </c>
      <c r="M28" s="23">
        <f>M29+M30</f>
        <v>2.5186314299999997</v>
      </c>
      <c r="N28" s="23">
        <f>N29+N30</f>
        <v>2.46767856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2.0341</v>
      </c>
      <c r="I29" s="23">
        <v>1.9906</v>
      </c>
      <c r="J29" s="23">
        <v>1.976</v>
      </c>
      <c r="K29" s="23">
        <v>2.2255</v>
      </c>
      <c r="L29" s="23">
        <v>2.1277</v>
      </c>
      <c r="M29" s="23">
        <v>2.526</v>
      </c>
      <c r="N29" s="23">
        <v>2.475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I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>M33*M34</f>
        <v>1271.16</v>
      </c>
      <c r="N32" s="56">
        <f>N33*N34</f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1101747.8778262602</v>
      </c>
      <c r="C36" s="60">
        <f aca="true" t="shared" si="11" ref="C36:N36">C37+C38+C39+C40</f>
        <v>791329.010957</v>
      </c>
      <c r="D36" s="60">
        <f t="shared" si="11"/>
        <v>739134.41035945</v>
      </c>
      <c r="E36" s="60">
        <f t="shared" si="11"/>
        <v>142404.68619679997</v>
      </c>
      <c r="F36" s="60">
        <f t="shared" si="11"/>
        <v>754930.5929254999</v>
      </c>
      <c r="G36" s="60">
        <f t="shared" si="11"/>
        <v>938193.68</v>
      </c>
      <c r="H36" s="60">
        <f>H37+H38+H39+H40</f>
        <v>769374.905</v>
      </c>
      <c r="I36" s="60">
        <f>I37+I38+I39+I40</f>
        <v>220650.42716579998</v>
      </c>
      <c r="J36" s="60">
        <f>J37+J38+J39+J40</f>
        <v>850601.6717125999</v>
      </c>
      <c r="K36" s="60">
        <f>K37+K38+K39+K40</f>
        <v>693209.1789148999</v>
      </c>
      <c r="L36" s="60">
        <f>L37+L38+L39+L40</f>
        <v>827805.77570368</v>
      </c>
      <c r="M36" s="60">
        <f t="shared" si="11"/>
        <v>396205.47004553996</v>
      </c>
      <c r="N36" s="60">
        <f t="shared" si="11"/>
        <v>236421.82533696003</v>
      </c>
      <c r="O36" s="60">
        <f>O37+O38+O39+O40</f>
        <v>8462009.512144487</v>
      </c>
    </row>
    <row r="37" spans="1:15" ht="18.75" customHeight="1">
      <c r="A37" s="57" t="s">
        <v>50</v>
      </c>
      <c r="B37" s="54">
        <f aca="true" t="shared" si="12" ref="B37:N37">B29*B7</f>
        <v>1097677.2609</v>
      </c>
      <c r="C37" s="54">
        <f t="shared" si="12"/>
        <v>788380.1319999999</v>
      </c>
      <c r="D37" s="54">
        <f t="shared" si="12"/>
        <v>728951.0898000001</v>
      </c>
      <c r="E37" s="54">
        <f t="shared" si="12"/>
        <v>142102.49339999998</v>
      </c>
      <c r="F37" s="54">
        <f t="shared" si="12"/>
        <v>754969.7429999999</v>
      </c>
      <c r="G37" s="54">
        <f t="shared" si="12"/>
        <v>938297.76</v>
      </c>
      <c r="H37" s="54">
        <f>H29*H7</f>
        <v>765736.9450000001</v>
      </c>
      <c r="I37" s="54">
        <f>I29*I7</f>
        <v>220616.20739999998</v>
      </c>
      <c r="J37" s="54">
        <f>J29*J7</f>
        <v>846433.432</v>
      </c>
      <c r="K37" s="54">
        <f>K29*K7</f>
        <v>689555.5965</v>
      </c>
      <c r="L37" s="54">
        <f>L29*L7</f>
        <v>823564.5836</v>
      </c>
      <c r="M37" s="54">
        <f t="shared" si="12"/>
        <v>393747.828</v>
      </c>
      <c r="N37" s="54">
        <f t="shared" si="12"/>
        <v>236402.1</v>
      </c>
      <c r="O37" s="56">
        <f>SUM(B37:N37)</f>
        <v>8426435.1716</v>
      </c>
    </row>
    <row r="38" spans="1:15" ht="18.75" customHeight="1">
      <c r="A38" s="57" t="s">
        <v>51</v>
      </c>
      <c r="B38" s="54">
        <f aca="true" t="shared" si="13" ref="B38:N38">B30*B7</f>
        <v>-3255.11307374</v>
      </c>
      <c r="C38" s="54">
        <f t="shared" si="13"/>
        <v>-2293.0610429999997</v>
      </c>
      <c r="D38" s="54">
        <f t="shared" si="13"/>
        <v>-2165.52944055</v>
      </c>
      <c r="E38" s="54">
        <f t="shared" si="13"/>
        <v>-344.0872032</v>
      </c>
      <c r="F38" s="54">
        <f t="shared" si="13"/>
        <v>-2200.5500745</v>
      </c>
      <c r="G38" s="54">
        <f t="shared" si="13"/>
        <v>-2766.2400000000002</v>
      </c>
      <c r="H38" s="54">
        <f>H30*H7</f>
        <v>-2108.12</v>
      </c>
      <c r="I38" s="54">
        <f>I30*I7</f>
        <v>-620.6202342</v>
      </c>
      <c r="J38" s="54">
        <f>J30*J7</f>
        <v>-2436.5802874</v>
      </c>
      <c r="K38" s="54">
        <f>K30*K7</f>
        <v>-1972.3675851</v>
      </c>
      <c r="L38" s="54">
        <f>L30*L7</f>
        <v>-2419.26789632</v>
      </c>
      <c r="M38" s="54">
        <f t="shared" si="13"/>
        <v>-1148.59795446</v>
      </c>
      <c r="N38" s="54">
        <f t="shared" si="13"/>
        <v>-699.31466304</v>
      </c>
      <c r="O38" s="25">
        <f>SUM(B38:N38)</f>
        <v>-24429.449455510003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>H32</f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4068.65</v>
      </c>
      <c r="C40" s="54">
        <v>2849.42</v>
      </c>
      <c r="D40" s="54">
        <v>10187.45</v>
      </c>
      <c r="E40" s="54">
        <v>0</v>
      </c>
      <c r="F40" s="54">
        <v>0</v>
      </c>
      <c r="G40" s="54">
        <v>0</v>
      </c>
      <c r="H40" s="54">
        <v>3503.36</v>
      </c>
      <c r="I40" s="54">
        <v>0</v>
      </c>
      <c r="J40" s="54">
        <v>4058.22</v>
      </c>
      <c r="K40" s="54">
        <v>3507.35</v>
      </c>
      <c r="L40" s="54">
        <v>4058.22</v>
      </c>
      <c r="M40" s="54">
        <v>2335.08</v>
      </c>
      <c r="N40" s="54">
        <v>0</v>
      </c>
      <c r="O40" s="56">
        <f>SUM(B40:N40)</f>
        <v>34567.75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+B43+B46+B55+B56</f>
        <v>-54732.13999999999</v>
      </c>
      <c r="C42" s="25">
        <f>+C43+C46+C55+C56</f>
        <v>-61305.37000000001</v>
      </c>
      <c r="D42" s="25">
        <f>+D43+D46+D55+D56</f>
        <v>-39535.509999999995</v>
      </c>
      <c r="E42" s="25">
        <f>+E43+E46+E55+E56</f>
        <v>-4299.28</v>
      </c>
      <c r="F42" s="25">
        <f>+F43+F46+F55+F56</f>
        <v>-32721.46</v>
      </c>
      <c r="G42" s="25">
        <f>+G43+G46+G55+G56</f>
        <v>-65912.16</v>
      </c>
      <c r="H42" s="25">
        <f>+H43+H46+H55+H56</f>
        <v>-58569.58</v>
      </c>
      <c r="I42" s="25">
        <f>+I43+I46+I55+I56</f>
        <v>-21102.41</v>
      </c>
      <c r="J42" s="25">
        <f>+J43+J46+J55+J56</f>
        <v>-29881.62</v>
      </c>
      <c r="K42" s="25">
        <f>+K43+K46+K55+K56</f>
        <v>-44557.99</v>
      </c>
      <c r="L42" s="25">
        <f>+L43+L46+L55+L56</f>
        <v>-32040.199999999997</v>
      </c>
      <c r="M42" s="25">
        <f>+M43+M46+M55+M56</f>
        <v>-25419.91</v>
      </c>
      <c r="N42" s="25">
        <f>+N43+N46+N55+N56</f>
        <v>-17975.82</v>
      </c>
      <c r="O42" s="25">
        <f>+O43+O46+O55+O56</f>
        <v>-488053.44999999995</v>
      </c>
    </row>
    <row r="43" spans="1:15" ht="18.75" customHeight="1">
      <c r="A43" s="17" t="s">
        <v>55</v>
      </c>
      <c r="B43" s="26">
        <f>B44+B45</f>
        <v>-67480.4</v>
      </c>
      <c r="C43" s="26">
        <f>C44+C45</f>
        <v>-70269.6</v>
      </c>
      <c r="D43" s="26">
        <f>D44+D45</f>
        <v>-48313.2</v>
      </c>
      <c r="E43" s="26">
        <f>E44+E45</f>
        <v>-5563.2</v>
      </c>
      <c r="F43" s="26">
        <f aca="true" t="shared" si="15" ref="F43:N43">F44+F45</f>
        <v>-41435.2</v>
      </c>
      <c r="G43" s="26">
        <f t="shared" si="15"/>
        <v>-76292.6</v>
      </c>
      <c r="H43" s="26">
        <f>H44+H45</f>
        <v>-67491.8</v>
      </c>
      <c r="I43" s="26">
        <f>I44+I45</f>
        <v>-22131.2</v>
      </c>
      <c r="J43" s="26">
        <f>J44+J45</f>
        <v>-40021.6</v>
      </c>
      <c r="K43" s="26">
        <f>K44+K45</f>
        <v>-52618.6</v>
      </c>
      <c r="L43" s="26">
        <f>L44+L45</f>
        <v>-41796.2</v>
      </c>
      <c r="M43" s="26">
        <f t="shared" si="15"/>
        <v>-29913.6</v>
      </c>
      <c r="N43" s="26">
        <f t="shared" si="15"/>
        <v>-20094.4</v>
      </c>
      <c r="O43" s="25">
        <f aca="true" t="shared" si="16" ref="O43:O56">SUM(B43:N43)</f>
        <v>-583421.6</v>
      </c>
    </row>
    <row r="44" spans="1:26" ht="18.75" customHeight="1">
      <c r="A44" s="13" t="s">
        <v>56</v>
      </c>
      <c r="B44" s="20">
        <f>ROUND(-B9*$D$3,2)</f>
        <v>-67480.4</v>
      </c>
      <c r="C44" s="20">
        <f>ROUND(-C9*$D$3,2)</f>
        <v>-70269.6</v>
      </c>
      <c r="D44" s="20">
        <f>ROUND(-D9*$D$3,2)</f>
        <v>-48313.2</v>
      </c>
      <c r="E44" s="20">
        <f>ROUND(-E9*$D$3,2)</f>
        <v>-5563.2</v>
      </c>
      <c r="F44" s="20">
        <f aca="true" t="shared" si="17" ref="F44:N44">ROUND(-F9*$D$3,2)</f>
        <v>-41435.2</v>
      </c>
      <c r="G44" s="20">
        <f t="shared" si="17"/>
        <v>-76292.6</v>
      </c>
      <c r="H44" s="20">
        <f>ROUND(-H9*$D$3,2)</f>
        <v>-67491.8</v>
      </c>
      <c r="I44" s="20">
        <f>ROUND(-I9*$D$3,2)</f>
        <v>-22131.2</v>
      </c>
      <c r="J44" s="20">
        <f>ROUND(-J9*$D$3,2)</f>
        <v>-40021.6</v>
      </c>
      <c r="K44" s="20">
        <f>ROUND(-K9*$D$3,2)</f>
        <v>-52618.6</v>
      </c>
      <c r="L44" s="20">
        <f>ROUND(-L9*$D$3,2)</f>
        <v>-41796.2</v>
      </c>
      <c r="M44" s="20">
        <f t="shared" si="17"/>
        <v>-29913.6</v>
      </c>
      <c r="N44" s="20">
        <f t="shared" si="17"/>
        <v>-20094.4</v>
      </c>
      <c r="O44" s="46">
        <f t="shared" si="16"/>
        <v>-583421.6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8" ref="F45:N45">ROUND(F11*$D$3,2)</f>
        <v>0</v>
      </c>
      <c r="G45" s="20">
        <f t="shared" si="18"/>
        <v>0</v>
      </c>
      <c r="H45" s="20">
        <f>ROUND(H11*$D$3,2)</f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8"/>
        <v>0</v>
      </c>
      <c r="N45" s="20">
        <f t="shared" si="18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SUM(B47:B54)</f>
        <v>12748.26</v>
      </c>
      <c r="C46" s="26">
        <f aca="true" t="shared" si="19" ref="C46:O46">SUM(C47:C54)</f>
        <v>8964.23</v>
      </c>
      <c r="D46" s="26">
        <f t="shared" si="19"/>
        <v>8777.69</v>
      </c>
      <c r="E46" s="26">
        <f t="shared" si="19"/>
        <v>1263.92</v>
      </c>
      <c r="F46" s="26">
        <f t="shared" si="19"/>
        <v>8713.74</v>
      </c>
      <c r="G46" s="26">
        <f t="shared" si="19"/>
        <v>10380.44</v>
      </c>
      <c r="H46" s="26">
        <f t="shared" si="19"/>
        <v>8922.22</v>
      </c>
      <c r="I46" s="26">
        <f t="shared" si="19"/>
        <v>1028.79</v>
      </c>
      <c r="J46" s="26">
        <f t="shared" si="19"/>
        <v>10139.98</v>
      </c>
      <c r="K46" s="26">
        <f t="shared" si="19"/>
        <v>8060.61</v>
      </c>
      <c r="L46" s="26">
        <f t="shared" si="19"/>
        <v>9756</v>
      </c>
      <c r="M46" s="26">
        <f t="shared" si="19"/>
        <v>4493.69</v>
      </c>
      <c r="N46" s="26">
        <f t="shared" si="19"/>
        <v>2118.58</v>
      </c>
      <c r="O46" s="26">
        <f t="shared" si="19"/>
        <v>95368.15000000001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6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6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0</v>
      </c>
      <c r="E49" s="24">
        <v>-500</v>
      </c>
      <c r="F49" s="24">
        <v>0</v>
      </c>
      <c r="G49" s="24">
        <v>-500</v>
      </c>
      <c r="H49" s="24">
        <v>0</v>
      </c>
      <c r="I49" s="24">
        <v>-1500</v>
      </c>
      <c r="J49" s="24">
        <v>0</v>
      </c>
      <c r="K49" s="24">
        <v>0</v>
      </c>
      <c r="L49" s="24">
        <v>0</v>
      </c>
      <c r="M49" s="24">
        <v>0</v>
      </c>
      <c r="N49" s="24">
        <v>-500</v>
      </c>
      <c r="O49" s="24">
        <f t="shared" si="16"/>
        <v>-3000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6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6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6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6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f>2388.76+10359.5</f>
        <v>12748.26</v>
      </c>
      <c r="C54" s="24">
        <f>2576.36+6387.87</f>
        <v>8964.23</v>
      </c>
      <c r="D54" s="24">
        <v>8777.69</v>
      </c>
      <c r="E54" s="24">
        <v>1763.92</v>
      </c>
      <c r="F54" s="24">
        <v>8713.74</v>
      </c>
      <c r="G54" s="24">
        <v>10880.44</v>
      </c>
      <c r="H54" s="24">
        <v>8922.22</v>
      </c>
      <c r="I54" s="24">
        <v>2528.79</v>
      </c>
      <c r="J54" s="24">
        <v>10139.98</v>
      </c>
      <c r="K54" s="24">
        <v>8060.61</v>
      </c>
      <c r="L54" s="24">
        <v>9756</v>
      </c>
      <c r="M54" s="24">
        <v>4493.69</v>
      </c>
      <c r="N54" s="24">
        <v>2618.58</v>
      </c>
      <c r="O54" s="24">
        <f t="shared" si="16"/>
        <v>98368.15000000001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7" t="s">
        <v>66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4">
        <f t="shared" si="16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7" t="s">
        <v>67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4">
        <f t="shared" si="16"/>
        <v>0</v>
      </c>
      <c r="P56"/>
      <c r="Q56"/>
      <c r="R56"/>
      <c r="S56"/>
      <c r="T56"/>
      <c r="U56"/>
      <c r="V56"/>
      <c r="W56"/>
      <c r="X56"/>
      <c r="Y56"/>
      <c r="Z56"/>
    </row>
    <row r="57" spans="1:15" ht="15" customHeight="1">
      <c r="A57" s="32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20"/>
    </row>
    <row r="58" spans="1:26" ht="15.75">
      <c r="A58" s="2" t="s">
        <v>68</v>
      </c>
      <c r="B58" s="29">
        <f>+B36+B42</f>
        <v>1047015.7378262602</v>
      </c>
      <c r="C58" s="29">
        <f>+C36+C42</f>
        <v>730023.640957</v>
      </c>
      <c r="D58" s="29">
        <f>+D36+D42</f>
        <v>699598.90035945</v>
      </c>
      <c r="E58" s="29">
        <f>+E36+E42</f>
        <v>138105.40619679997</v>
      </c>
      <c r="F58" s="29">
        <f>+F36+F42</f>
        <v>722209.1329254999</v>
      </c>
      <c r="G58" s="29">
        <f>+G36+G42</f>
        <v>872281.52</v>
      </c>
      <c r="H58" s="29">
        <f>+H36+H42</f>
        <v>710805.3250000001</v>
      </c>
      <c r="I58" s="29">
        <f>+I36+I42</f>
        <v>199548.01716579997</v>
      </c>
      <c r="J58" s="29">
        <f>+J36+J42</f>
        <v>820720.0517125999</v>
      </c>
      <c r="K58" s="29">
        <f>+K36+K42</f>
        <v>648651.1889149</v>
      </c>
      <c r="L58" s="29">
        <f>+L36+L42</f>
        <v>795765.57570368</v>
      </c>
      <c r="M58" s="29">
        <f>+M36+M42</f>
        <v>370785.56004554</v>
      </c>
      <c r="N58" s="29">
        <f>+N36+N42</f>
        <v>218446.00533696002</v>
      </c>
      <c r="O58" s="29">
        <f>SUM(B58:N58)</f>
        <v>7973956.062144489</v>
      </c>
      <c r="P58"/>
      <c r="Q58"/>
      <c r="R58"/>
      <c r="S58"/>
      <c r="T58"/>
      <c r="U58"/>
      <c r="V58"/>
      <c r="W58"/>
      <c r="X58"/>
      <c r="Y58"/>
      <c r="Z58"/>
    </row>
    <row r="59" spans="1:15" ht="15" customHeight="1">
      <c r="A59" s="34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8"/>
    </row>
    <row r="60" spans="1:15" ht="15" customHeight="1">
      <c r="A60" s="28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7" ht="18.75" customHeight="1">
      <c r="A61" s="2" t="s">
        <v>69</v>
      </c>
      <c r="B61" s="36">
        <f>SUM(B62:B75)</f>
        <v>1047015.74</v>
      </c>
      <c r="C61" s="36">
        <f aca="true" t="shared" si="20" ref="C61:N61">SUM(C62:C75)</f>
        <v>730023.65</v>
      </c>
      <c r="D61" s="36">
        <f t="shared" si="20"/>
        <v>699598.9</v>
      </c>
      <c r="E61" s="36">
        <f t="shared" si="20"/>
        <v>138105.4</v>
      </c>
      <c r="F61" s="36">
        <f t="shared" si="20"/>
        <v>722209.13</v>
      </c>
      <c r="G61" s="36">
        <f t="shared" si="20"/>
        <v>872281.52</v>
      </c>
      <c r="H61" s="36">
        <f>SUM(H62:H75)</f>
        <v>710805.32</v>
      </c>
      <c r="I61" s="36">
        <f t="shared" si="20"/>
        <v>199548.02</v>
      </c>
      <c r="J61" s="36">
        <f t="shared" si="20"/>
        <v>820720.0499999999</v>
      </c>
      <c r="K61" s="36">
        <f t="shared" si="20"/>
        <v>648651.19</v>
      </c>
      <c r="L61" s="36">
        <f t="shared" si="20"/>
        <v>795765.57</v>
      </c>
      <c r="M61" s="36">
        <f t="shared" si="20"/>
        <v>370785.56</v>
      </c>
      <c r="N61" s="36">
        <f t="shared" si="20"/>
        <v>218446.01</v>
      </c>
      <c r="O61" s="29">
        <f>SUM(O62:O75)</f>
        <v>7973956.06</v>
      </c>
      <c r="Q61" s="74"/>
    </row>
    <row r="62" spans="1:16" ht="18.75" customHeight="1">
      <c r="A62" s="17" t="s">
        <v>70</v>
      </c>
      <c r="B62" s="36">
        <f>201868.86+567.13</f>
        <v>202435.99</v>
      </c>
      <c r="C62" s="36">
        <f>208314.41</f>
        <v>208314.41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29">
        <f>SUM(B62:N62)</f>
        <v>410750.4</v>
      </c>
      <c r="P62"/>
    </row>
    <row r="63" spans="1:16" ht="18.75" customHeight="1">
      <c r="A63" s="17" t="s">
        <v>71</v>
      </c>
      <c r="B63" s="36">
        <f>841078.23+3501.52</f>
        <v>844579.75</v>
      </c>
      <c r="C63" s="36">
        <f>518859.82+2849.42</f>
        <v>521709.24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29">
        <f aca="true" t="shared" si="21" ref="O63:O74">SUM(B63:N63)</f>
        <v>1366288.99</v>
      </c>
      <c r="P63"/>
    </row>
    <row r="64" spans="1:17" ht="18.75" customHeight="1">
      <c r="A64" s="17" t="s">
        <v>72</v>
      </c>
      <c r="B64" s="35">
        <v>0</v>
      </c>
      <c r="C64" s="35">
        <v>0</v>
      </c>
      <c r="D64" s="26">
        <v>699598.9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26">
        <f t="shared" si="21"/>
        <v>699598.9</v>
      </c>
      <c r="Q64"/>
    </row>
    <row r="65" spans="1:18" ht="18.75" customHeight="1">
      <c r="A65" s="17" t="s">
        <v>73</v>
      </c>
      <c r="B65" s="35">
        <v>0</v>
      </c>
      <c r="C65" s="35">
        <v>0</v>
      </c>
      <c r="D65" s="35">
        <v>0</v>
      </c>
      <c r="E65" s="26">
        <v>138105.4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 t="shared" si="21"/>
        <v>138105.4</v>
      </c>
      <c r="R65"/>
    </row>
    <row r="66" spans="1:19" ht="18.75" customHeight="1">
      <c r="A66" s="17" t="s">
        <v>74</v>
      </c>
      <c r="B66" s="35">
        <v>0</v>
      </c>
      <c r="C66" s="35">
        <v>0</v>
      </c>
      <c r="D66" s="35">
        <v>0</v>
      </c>
      <c r="E66" s="35">
        <v>0</v>
      </c>
      <c r="F66" s="26">
        <v>722209.13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6">
        <f t="shared" si="21"/>
        <v>722209.13</v>
      </c>
      <c r="S66"/>
    </row>
    <row r="67" spans="1:20" ht="18.75" customHeight="1">
      <c r="A67" s="17" t="s">
        <v>75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6">
        <v>872281.52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9">
        <f t="shared" si="21"/>
        <v>872281.52</v>
      </c>
      <c r="T67"/>
    </row>
    <row r="68" spans="1:21" ht="18.75" customHeight="1">
      <c r="A68" s="17" t="s">
        <v>102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f>707301.96+3503.36</f>
        <v>710805.32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1"/>
        <v>710805.32</v>
      </c>
      <c r="U68"/>
    </row>
    <row r="69" spans="1:21" ht="18.75" customHeight="1">
      <c r="A69" s="17" t="s">
        <v>76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6">
        <v>199548.02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9">
        <f t="shared" si="21"/>
        <v>199548.02</v>
      </c>
      <c r="U69"/>
    </row>
    <row r="70" spans="1:22" ht="18.75" customHeight="1">
      <c r="A70" s="17" t="s">
        <v>77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f>816661.83+4058.22</f>
        <v>820720.0499999999</v>
      </c>
      <c r="K70" s="35">
        <v>0</v>
      </c>
      <c r="L70" s="35">
        <v>0</v>
      </c>
      <c r="M70" s="35">
        <v>0</v>
      </c>
      <c r="N70" s="35">
        <v>0</v>
      </c>
      <c r="O70" s="26">
        <f t="shared" si="21"/>
        <v>820720.0499999999</v>
      </c>
      <c r="V70"/>
    </row>
    <row r="71" spans="1:23" ht="18.75" customHeight="1">
      <c r="A71" s="17" t="s">
        <v>78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f>645143.84+3507.35</f>
        <v>648651.19</v>
      </c>
      <c r="L71" s="35">
        <v>0</v>
      </c>
      <c r="M71" s="35">
        <v>0</v>
      </c>
      <c r="N71" s="35">
        <v>0</v>
      </c>
      <c r="O71" s="29">
        <f t="shared" si="21"/>
        <v>648651.19</v>
      </c>
      <c r="W71"/>
    </row>
    <row r="72" spans="1:24" ht="18.75" customHeight="1">
      <c r="A72" s="17" t="s">
        <v>79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f>791707.35+4058.22</f>
        <v>795765.57</v>
      </c>
      <c r="M72" s="35">
        <v>0</v>
      </c>
      <c r="N72" s="61">
        <v>0</v>
      </c>
      <c r="O72" s="26">
        <f t="shared" si="21"/>
        <v>795765.57</v>
      </c>
      <c r="X72"/>
    </row>
    <row r="73" spans="1:25" ht="18.75" customHeight="1">
      <c r="A73" s="17" t="s">
        <v>80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f>368450.48+2335.08</f>
        <v>370785.56</v>
      </c>
      <c r="N73" s="35">
        <v>0</v>
      </c>
      <c r="O73" s="29">
        <f t="shared" si="21"/>
        <v>370785.56</v>
      </c>
      <c r="Y73"/>
    </row>
    <row r="74" spans="1:26" ht="18.75" customHeight="1">
      <c r="A74" s="17" t="s">
        <v>81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26">
        <v>218446.01</v>
      </c>
      <c r="O74" s="26">
        <f t="shared" si="21"/>
        <v>218446.01</v>
      </c>
      <c r="P74"/>
      <c r="Z74"/>
    </row>
    <row r="75" spans="1:26" ht="18.75" customHeight="1">
      <c r="A75" s="34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/>
      <c r="Q75"/>
      <c r="R75"/>
      <c r="S75"/>
      <c r="T75"/>
      <c r="U75"/>
      <c r="V75"/>
      <c r="W75"/>
      <c r="X75"/>
      <c r="Y75"/>
      <c r="Z75"/>
    </row>
    <row r="76" spans="1:15" ht="17.25" customHeight="1">
      <c r="A76" s="66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</row>
    <row r="77" spans="1:15" ht="15" customHeight="1">
      <c r="A77" s="37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9"/>
    </row>
    <row r="78" spans="1:15" ht="18.75" customHeight="1">
      <c r="A78" s="2" t="s">
        <v>104</v>
      </c>
      <c r="B78" s="35">
        <v>0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29"/>
    </row>
    <row r="79" spans="1:16" ht="18.75" customHeight="1">
      <c r="A79" s="17" t="s">
        <v>82</v>
      </c>
      <c r="B79" s="44">
        <v>2.332218386643195</v>
      </c>
      <c r="C79" s="44">
        <v>2.299320153343977</v>
      </c>
      <c r="D79" s="44">
        <v>0</v>
      </c>
      <c r="E79" s="44">
        <v>0</v>
      </c>
      <c r="F79" s="35">
        <v>0</v>
      </c>
      <c r="G79" s="35">
        <v>0</v>
      </c>
      <c r="H79" s="44">
        <v>0</v>
      </c>
      <c r="I79" s="44">
        <v>0</v>
      </c>
      <c r="J79" s="44">
        <v>0</v>
      </c>
      <c r="K79" s="44">
        <v>0</v>
      </c>
      <c r="L79" s="35">
        <v>0</v>
      </c>
      <c r="M79" s="44">
        <v>0</v>
      </c>
      <c r="N79" s="44">
        <v>0</v>
      </c>
      <c r="O79" s="29"/>
      <c r="P79"/>
    </row>
    <row r="80" spans="1:16" ht="18.75" customHeight="1">
      <c r="A80" s="17" t="s">
        <v>83</v>
      </c>
      <c r="B80" s="44">
        <v>2.038401815424212</v>
      </c>
      <c r="C80" s="44">
        <v>1.9237039567890042</v>
      </c>
      <c r="D80" s="44">
        <v>0</v>
      </c>
      <c r="E80" s="44">
        <v>0</v>
      </c>
      <c r="F80" s="35">
        <v>0</v>
      </c>
      <c r="G80" s="35">
        <v>0</v>
      </c>
      <c r="H80" s="44">
        <v>0</v>
      </c>
      <c r="I80" s="44">
        <v>0</v>
      </c>
      <c r="J80" s="44">
        <v>0</v>
      </c>
      <c r="K80" s="44">
        <v>0</v>
      </c>
      <c r="L80" s="35">
        <v>0</v>
      </c>
      <c r="M80" s="44">
        <v>0</v>
      </c>
      <c r="N80" s="44">
        <v>0</v>
      </c>
      <c r="O80" s="29"/>
      <c r="P80"/>
    </row>
    <row r="81" spans="1:17" ht="18.75" customHeight="1">
      <c r="A81" s="17" t="s">
        <v>84</v>
      </c>
      <c r="B81" s="44">
        <v>0</v>
      </c>
      <c r="C81" s="44">
        <v>0</v>
      </c>
      <c r="D81" s="22">
        <f>(D$37+D$38+D$39)/D$7</f>
        <v>1.8681894168196695</v>
      </c>
      <c r="E81" s="44">
        <v>0</v>
      </c>
      <c r="F81" s="35">
        <v>0</v>
      </c>
      <c r="G81" s="35">
        <v>0</v>
      </c>
      <c r="H81" s="44">
        <v>0</v>
      </c>
      <c r="I81" s="44">
        <v>0</v>
      </c>
      <c r="J81" s="44">
        <v>0</v>
      </c>
      <c r="K81" s="44">
        <v>0</v>
      </c>
      <c r="L81" s="35">
        <v>0</v>
      </c>
      <c r="M81" s="44">
        <v>0</v>
      </c>
      <c r="N81" s="44">
        <v>0</v>
      </c>
      <c r="O81" s="26"/>
      <c r="Q81"/>
    </row>
    <row r="82" spans="1:18" ht="18.75" customHeight="1">
      <c r="A82" s="17" t="s">
        <v>85</v>
      </c>
      <c r="B82" s="44">
        <v>0</v>
      </c>
      <c r="C82" s="44">
        <v>0</v>
      </c>
      <c r="D82" s="44">
        <v>0</v>
      </c>
      <c r="E82" s="22">
        <f>(E$37+E$38+E$39)/E$7</f>
        <v>2.5997167825328145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R82"/>
    </row>
    <row r="83" spans="1:19" ht="18.75" customHeight="1">
      <c r="A83" s="17" t="s">
        <v>86</v>
      </c>
      <c r="B83" s="44">
        <v>0</v>
      </c>
      <c r="C83" s="44">
        <v>0</v>
      </c>
      <c r="D83" s="44">
        <v>0</v>
      </c>
      <c r="E83" s="44">
        <v>0</v>
      </c>
      <c r="F83" s="44">
        <f>(F$37+F$38+F$39)/F$7</f>
        <v>2.181186885456935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6"/>
      <c r="S83"/>
    </row>
    <row r="84" spans="1:20" ht="18.75" customHeight="1">
      <c r="A84" s="17" t="s">
        <v>87</v>
      </c>
      <c r="B84" s="44">
        <v>0</v>
      </c>
      <c r="C84" s="44">
        <v>0</v>
      </c>
      <c r="D84" s="44">
        <v>0</v>
      </c>
      <c r="E84" s="44">
        <v>0</v>
      </c>
      <c r="F84" s="35">
        <v>0</v>
      </c>
      <c r="G84" s="44">
        <f>(G$37+G$38+G$39)/G$7</f>
        <v>1.7297081120943953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9"/>
      <c r="T84"/>
    </row>
    <row r="85" spans="1:21" ht="18.75" customHeight="1">
      <c r="A85" s="17" t="s">
        <v>103</v>
      </c>
      <c r="B85" s="44">
        <v>0</v>
      </c>
      <c r="C85" s="44">
        <v>0</v>
      </c>
      <c r="D85" s="44">
        <v>0</v>
      </c>
      <c r="E85" s="44">
        <v>0</v>
      </c>
      <c r="F85" s="35">
        <v>0</v>
      </c>
      <c r="G85" s="35">
        <v>0</v>
      </c>
      <c r="H85" s="44">
        <f>(H$37+H$38+H$39)/H$7</f>
        <v>2.03445755080356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U85"/>
    </row>
    <row r="86" spans="1:21" ht="18.75" customHeight="1">
      <c r="A86" s="17" t="s">
        <v>88</v>
      </c>
      <c r="B86" s="44">
        <v>0</v>
      </c>
      <c r="C86" s="44">
        <v>0</v>
      </c>
      <c r="D86" s="44">
        <v>0</v>
      </c>
      <c r="E86" s="44">
        <v>0</v>
      </c>
      <c r="F86" s="35">
        <v>0</v>
      </c>
      <c r="G86" s="35">
        <v>0</v>
      </c>
      <c r="H86" s="44">
        <v>0</v>
      </c>
      <c r="I86" s="44">
        <f>(I$37+I$38+I$39)/I$7</f>
        <v>1.9909087618385077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9"/>
      <c r="U86"/>
    </row>
    <row r="87" spans="1:22" ht="18.75" customHeight="1">
      <c r="A87" s="17" t="s">
        <v>89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35">
        <v>0</v>
      </c>
      <c r="H87" s="44">
        <v>0</v>
      </c>
      <c r="I87" s="44">
        <v>0</v>
      </c>
      <c r="J87" s="44">
        <f>(J$37+J$38+J$39)/J$7</f>
        <v>1.9762568411689314</v>
      </c>
      <c r="K87" s="44">
        <v>0</v>
      </c>
      <c r="L87" s="35">
        <v>0</v>
      </c>
      <c r="M87" s="44">
        <v>0</v>
      </c>
      <c r="N87" s="44">
        <v>0</v>
      </c>
      <c r="O87" s="26"/>
      <c r="V87"/>
    </row>
    <row r="88" spans="1:23" ht="18.75" customHeight="1">
      <c r="A88" s="17" t="s">
        <v>90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v>0</v>
      </c>
      <c r="I88" s="44">
        <v>0</v>
      </c>
      <c r="J88" s="44">
        <v>0</v>
      </c>
      <c r="K88" s="44">
        <f>(K$37+K$38+K$39)/K$7</f>
        <v>2.225971956490545</v>
      </c>
      <c r="L88" s="35">
        <v>0</v>
      </c>
      <c r="M88" s="44">
        <v>0</v>
      </c>
      <c r="N88" s="44">
        <v>0</v>
      </c>
      <c r="O88" s="29"/>
      <c r="W88"/>
    </row>
    <row r="89" spans="1:24" ht="18.75" customHeight="1">
      <c r="A89" s="17" t="s">
        <v>91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v>0</v>
      </c>
      <c r="J89" s="44">
        <v>0</v>
      </c>
      <c r="K89" s="44">
        <v>0</v>
      </c>
      <c r="L89" s="22">
        <f>(L$37+L$38+L$39)/L$7</f>
        <v>2.128172713072845</v>
      </c>
      <c r="M89" s="44">
        <v>0</v>
      </c>
      <c r="N89" s="44">
        <v>0</v>
      </c>
      <c r="O89" s="26"/>
      <c r="X89"/>
    </row>
    <row r="90" spans="1:25" ht="18.75" customHeight="1">
      <c r="A90" s="17" t="s">
        <v>92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f>(M$37+M$38+M$39)/M$7</f>
        <v>2.526786269040788</v>
      </c>
      <c r="N90" s="44">
        <v>0</v>
      </c>
      <c r="O90" s="62"/>
      <c r="Y90"/>
    </row>
    <row r="91" spans="1:26" ht="18.75" customHeight="1">
      <c r="A91" s="34" t="s">
        <v>93</v>
      </c>
      <c r="B91" s="45">
        <v>0</v>
      </c>
      <c r="C91" s="45">
        <v>0</v>
      </c>
      <c r="D91" s="45">
        <v>0</v>
      </c>
      <c r="E91" s="45">
        <v>0</v>
      </c>
      <c r="F91" s="45">
        <v>0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5">
        <v>0</v>
      </c>
      <c r="N91" s="49">
        <f>(N$37+N$38+N$39)/N$7</f>
        <v>2.475206513431886</v>
      </c>
      <c r="O91" s="50"/>
      <c r="P91"/>
      <c r="Z91"/>
    </row>
    <row r="92" spans="1:13" ht="40.5" customHeight="1">
      <c r="A92" s="75" t="s">
        <v>105</v>
      </c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</row>
    <row r="95" ht="14.25">
      <c r="B95" s="40"/>
    </row>
    <row r="96" ht="14.25">
      <c r="I96" s="41"/>
    </row>
    <row r="97" ht="14.25"/>
    <row r="98" spans="9:12" ht="14.25">
      <c r="I98" s="42"/>
      <c r="J98" s="43"/>
      <c r="K98" s="43"/>
      <c r="L98" s="43"/>
    </row>
  </sheetData>
  <sheetProtection/>
  <mergeCells count="7">
    <mergeCell ref="A92:M92"/>
    <mergeCell ref="A76:O76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2017-09-25T18:55:55Z</dcterms:modified>
  <cp:category/>
  <cp:version/>
  <cp:contentType/>
  <cp:contentStatus/>
</cp:coreProperties>
</file>