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<sst xmlns="http://schemas.openxmlformats.org/spreadsheetml/2006/main" count="108" uniqueCount="106">
  <si>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</si>
  <si>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</si>
  <si>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</si>
  <si>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</si>
  <si>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</si>
  <si>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</si>
  <si>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</si>
  <si>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</si>
  <si>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</si>
  <si>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</si>
  <si>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</si>
  <si>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</si>
  <si>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</si>
  <si>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</si>
  <si>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</si>
  <si>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</si>
  <si>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</si>
  <si>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</si>
  <si>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</si>
  <si>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</si>
  <si>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</si>
  <si>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</si>
  <si>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</si>
  <si>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</si>
  <si>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</si>
  <si>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</si>
  <si>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</si>
  <si>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</si>
  <si>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</si>
  <si>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</si>
  <si>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</si>
  <si>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</si>
  <si>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</si>
  <si>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</si>
  <si>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</si>
  <si>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</si>
  <si>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</si>
  <si>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</si>
  <si>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</si>
  <si>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</si>
  <si>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</si>
  <si>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</si>
  <si>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</si>
  <si>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</si>
  <si>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</si>
  <si>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</si>
  <si>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</si>
  <si>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</si>
  <si>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</si>
  <si>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</si>
  <si>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</si>
  <si>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</si>
  <si>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</si>
  <si>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</si>
  <si>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</si>
  <si>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</si>
  <si>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</si>
  <si>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</si>
  <si>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</si>
  <si>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</si>
  <si>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</si>
  <si>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</si>
  <si>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</si>
  <si>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</si>
  <si>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</si>
  <si>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</si>
  <si>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</si>
  <si>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</si>
  <si>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</si>
  <si>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</si>
  <si>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</si>
  <si>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</si>
  <si>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</si>
  <si>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</si>
  <si>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</si>
  <si>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</si>
  <si>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</si>
  <si>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</si>
  <si>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</si>
  <si>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</si>
  <si>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</si>
  <si>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</si>
  <si>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</si>
  <si>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</si>
  <si>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</si>
  <si>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</si>
  <si>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</si>
  <si>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</si>
  <si>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</si>
  <si>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</si>
  <si>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</si>
  <si>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</si>
  <si>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</si>
  <si>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</si>
  <si>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15/09/17 - VENCIMENTO 22/09/17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</si>
  <si>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</si>
  <si>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</si>
  <si>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</si>
  <si>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</si>
  <si>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</si>
  <si>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</si>
  <si>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</si>
  <si>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8.7. Movebuss</t>
  </si>
  <si>
    <t>7.7. Movebuss</t>
  </si>
  <si>
    <t>8. Tarifa de Remuneração por Passageiro (2)</t>
  </si>
  <si>
    <t>Nota: (1) Ajuste de remuneração previsto contratualmente, período de 25/07 a 24/08/17, parcela 11/16.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</si>
</sst>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1" fontId="0" fillId="0" borderId="0" xfId="52" applyFont="1" applyAlignment="1">
      <alignment/>
    </xf>
    <xf numFmtId="172" fontId="0" fillId="0" borderId="0" xfId="52" applyNumberFormat="1" applyFont="1" applyAlignment="1">
      <alignment/>
    </xf>
    <xf numFmtId="172" fontId="0" fillId="0" borderId="0" xfId="52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8" width="9.00390625" style="1" customWidth="1"/>
    <col min="19" max="20" width="10.875" style="1" bestFit="1" customWidth="1"/>
    <col min="21" max="16384" width="9.00390625" style="1" customWidth="1"/>
  </cols>
  <sheetData>
    <row r="1" spans="1:15" ht="2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9" t="s">
        <v>1</v>
      </c>
      <c r="B4" s="69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2</v>
      </c>
    </row>
    <row r="5" spans="1:15" ht="42" customHeight="1">
      <c r="A5" s="6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9"/>
    </row>
    <row r="6" spans="1:15" ht="20.25" customHeight="1">
      <c r="A6" s="69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9"/>
    </row>
    <row r="7" spans="1:26" ht="18.75" customHeight="1">
      <c r="A7" s="9" t="s">
        <v>3</v>
      </c>
      <c r="B7" s="10">
        <f>B8+B20+B24</f>
        <v>528327</v>
      </c>
      <c r="C7" s="10">
        <f>C8+C20+C24</f>
        <v>388241</v>
      </c>
      <c r="D7" s="10">
        <f>D8+D20+D24</f>
        <v>395119</v>
      </c>
      <c r="E7" s="10">
        <f>E8+E20+E24</f>
        <v>54181</v>
      </c>
      <c r="F7" s="10">
        <f aca="true" t="shared" si="0" ref="F7:N7">F8+F20+F24</f>
        <v>347069</v>
      </c>
      <c r="G7" s="10">
        <f t="shared" si="0"/>
        <v>538309</v>
      </c>
      <c r="H7" s="10">
        <f>H8+H20+H24</f>
        <v>378788</v>
      </c>
      <c r="I7" s="10">
        <f>I8+I20+I24</f>
        <v>107460</v>
      </c>
      <c r="J7" s="10">
        <f>J8+J20+J24</f>
        <v>432954</v>
      </c>
      <c r="K7" s="10">
        <f>K8+K20+K24</f>
        <v>311470</v>
      </c>
      <c r="L7" s="10">
        <f>L8+L20+L24</f>
        <v>387546</v>
      </c>
      <c r="M7" s="10">
        <f t="shared" si="0"/>
        <v>154067</v>
      </c>
      <c r="N7" s="10">
        <f t="shared" si="0"/>
        <v>93440</v>
      </c>
      <c r="O7" s="10">
        <f>+O8+O20+O24</f>
        <v>4116971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219599</v>
      </c>
      <c r="C8" s="12">
        <f>+C9+C12+C16</f>
        <v>174100</v>
      </c>
      <c r="D8" s="12">
        <f>+D9+D12+D16</f>
        <v>190985</v>
      </c>
      <c r="E8" s="12">
        <f>+E9+E12+E16</f>
        <v>23688</v>
      </c>
      <c r="F8" s="12">
        <f aca="true" t="shared" si="1" ref="F8:N8">+F9+F12+F16</f>
        <v>153163</v>
      </c>
      <c r="G8" s="12">
        <f t="shared" si="1"/>
        <v>246126</v>
      </c>
      <c r="H8" s="12">
        <f>+H9+H12+H16</f>
        <v>166245</v>
      </c>
      <c r="I8" s="12">
        <f>+I9+I12+I16</f>
        <v>49925</v>
      </c>
      <c r="J8" s="12">
        <f>+J9+J12+J16</f>
        <v>198385</v>
      </c>
      <c r="K8" s="12">
        <f>+K9+K12+K16</f>
        <v>142657</v>
      </c>
      <c r="L8" s="12">
        <f>+L9+L12+L16</f>
        <v>167185</v>
      </c>
      <c r="M8" s="12">
        <f t="shared" si="1"/>
        <v>76305</v>
      </c>
      <c r="N8" s="12">
        <f t="shared" si="1"/>
        <v>47638</v>
      </c>
      <c r="O8" s="12">
        <f>SUM(B8:N8)</f>
        <v>1856001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20070</v>
      </c>
      <c r="C9" s="14">
        <v>20334</v>
      </c>
      <c r="D9" s="14">
        <v>14485</v>
      </c>
      <c r="E9" s="14">
        <v>1539</v>
      </c>
      <c r="F9" s="14">
        <v>11973</v>
      </c>
      <c r="G9" s="14">
        <v>22247</v>
      </c>
      <c r="H9" s="14">
        <v>19965</v>
      </c>
      <c r="I9" s="14">
        <v>6118</v>
      </c>
      <c r="J9" s="14">
        <v>12029</v>
      </c>
      <c r="K9" s="14">
        <v>15510</v>
      </c>
      <c r="L9" s="14">
        <v>12266</v>
      </c>
      <c r="M9" s="14">
        <f>8480+34</f>
        <v>8514</v>
      </c>
      <c r="N9" s="14">
        <v>5502</v>
      </c>
      <c r="O9" s="12">
        <f aca="true" t="shared" si="2" ref="O9:O19">SUM(B9:N9)</f>
        <v>170552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20070</v>
      </c>
      <c r="C10" s="14">
        <f>+C9-C11</f>
        <v>20334</v>
      </c>
      <c r="D10" s="14">
        <f>+D9-D11</f>
        <v>14485</v>
      </c>
      <c r="E10" s="14">
        <f>+E9-E11</f>
        <v>1539</v>
      </c>
      <c r="F10" s="14">
        <f aca="true" t="shared" si="3" ref="F10:N10">+F9-F11</f>
        <v>11973</v>
      </c>
      <c r="G10" s="14">
        <f t="shared" si="3"/>
        <v>22247</v>
      </c>
      <c r="H10" s="14">
        <f>+H9-H11</f>
        <v>19965</v>
      </c>
      <c r="I10" s="14">
        <f>+I9-I11</f>
        <v>6118</v>
      </c>
      <c r="J10" s="14">
        <f>+J9-J11</f>
        <v>12029</v>
      </c>
      <c r="K10" s="14">
        <f>+K9-K11</f>
        <v>15510</v>
      </c>
      <c r="L10" s="14">
        <f>+L9-L11</f>
        <v>12266</v>
      </c>
      <c r="M10" s="14">
        <f t="shared" si="3"/>
        <v>8514</v>
      </c>
      <c r="N10" s="14">
        <f t="shared" si="3"/>
        <v>5502</v>
      </c>
      <c r="O10" s="12">
        <f t="shared" si="2"/>
        <v>170552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187546</v>
      </c>
      <c r="C12" s="14">
        <f>C13+C14+C15</f>
        <v>144845</v>
      </c>
      <c r="D12" s="14">
        <f>D13+D14+D15</f>
        <v>167319</v>
      </c>
      <c r="E12" s="14">
        <f>E13+E14+E15</f>
        <v>20917</v>
      </c>
      <c r="F12" s="14">
        <f aca="true" t="shared" si="4" ref="F12:N12">F13+F14+F15</f>
        <v>133034</v>
      </c>
      <c r="G12" s="14">
        <f t="shared" si="4"/>
        <v>210026</v>
      </c>
      <c r="H12" s="14">
        <f>H13+H14+H15</f>
        <v>137650</v>
      </c>
      <c r="I12" s="14">
        <f>I13+I14+I15</f>
        <v>41214</v>
      </c>
      <c r="J12" s="14">
        <f>J13+J14+J15</f>
        <v>174720</v>
      </c>
      <c r="K12" s="14">
        <f>K13+K14+K15</f>
        <v>119812</v>
      </c>
      <c r="L12" s="14">
        <f>L13+L14+L15</f>
        <v>144362</v>
      </c>
      <c r="M12" s="14">
        <f t="shared" si="4"/>
        <v>64042</v>
      </c>
      <c r="N12" s="14">
        <f t="shared" si="4"/>
        <v>40093</v>
      </c>
      <c r="O12" s="12">
        <f t="shared" si="2"/>
        <v>1585580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88615</v>
      </c>
      <c r="C13" s="14">
        <v>69546</v>
      </c>
      <c r="D13" s="14">
        <v>77697</v>
      </c>
      <c r="E13" s="14">
        <v>10026</v>
      </c>
      <c r="F13" s="14">
        <v>61312</v>
      </c>
      <c r="G13" s="14">
        <v>98443</v>
      </c>
      <c r="H13" s="14">
        <v>68082</v>
      </c>
      <c r="I13" s="14">
        <v>20792</v>
      </c>
      <c r="J13" s="14">
        <v>85133</v>
      </c>
      <c r="K13" s="14">
        <v>56558</v>
      </c>
      <c r="L13" s="14">
        <v>67782</v>
      </c>
      <c r="M13" s="14">
        <v>29819</v>
      </c>
      <c r="N13" s="14">
        <v>18111</v>
      </c>
      <c r="O13" s="12">
        <f t="shared" si="2"/>
        <v>751916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93437</v>
      </c>
      <c r="C14" s="14">
        <v>68848</v>
      </c>
      <c r="D14" s="14">
        <v>86242</v>
      </c>
      <c r="E14" s="14">
        <v>10112</v>
      </c>
      <c r="F14" s="14">
        <v>67080</v>
      </c>
      <c r="G14" s="14">
        <v>102304</v>
      </c>
      <c r="H14" s="14">
        <v>64905</v>
      </c>
      <c r="I14" s="14">
        <v>19021</v>
      </c>
      <c r="J14" s="14">
        <v>86207</v>
      </c>
      <c r="K14" s="14">
        <v>59483</v>
      </c>
      <c r="L14" s="14">
        <v>72835</v>
      </c>
      <c r="M14" s="14">
        <v>32128</v>
      </c>
      <c r="N14" s="14">
        <v>21008</v>
      </c>
      <c r="O14" s="12">
        <f t="shared" si="2"/>
        <v>783610</v>
      </c>
      <c r="P14"/>
      <c r="Q14"/>
      <c r="R14"/>
      <c r="S14" s="71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5494</v>
      </c>
      <c r="C15" s="14">
        <v>6451</v>
      </c>
      <c r="D15" s="14">
        <v>3380</v>
      </c>
      <c r="E15" s="14">
        <v>779</v>
      </c>
      <c r="F15" s="14">
        <v>4642</v>
      </c>
      <c r="G15" s="14">
        <v>9279</v>
      </c>
      <c r="H15" s="14">
        <v>4663</v>
      </c>
      <c r="I15" s="14">
        <v>1401</v>
      </c>
      <c r="J15" s="14">
        <v>3380</v>
      </c>
      <c r="K15" s="14">
        <v>3771</v>
      </c>
      <c r="L15" s="14">
        <v>3745</v>
      </c>
      <c r="M15" s="14">
        <v>2095</v>
      </c>
      <c r="N15" s="14">
        <v>974</v>
      </c>
      <c r="O15" s="12">
        <f t="shared" si="2"/>
        <v>50054</v>
      </c>
      <c r="P15"/>
      <c r="Q15"/>
      <c r="R15"/>
      <c r="S15" s="73"/>
      <c r="T15" s="73"/>
      <c r="U15" s="73"/>
      <c r="V15"/>
      <c r="W15"/>
      <c r="X15"/>
      <c r="Y15"/>
      <c r="Z15"/>
    </row>
    <row r="16" spans="1:21" ht="18.75" customHeight="1">
      <c r="A16" s="16" t="s">
        <v>19</v>
      </c>
      <c r="B16" s="14">
        <f>B17+B18+B19</f>
        <v>11983</v>
      </c>
      <c r="C16" s="14">
        <f>C17+C18+C19</f>
        <v>8921</v>
      </c>
      <c r="D16" s="14">
        <f>D17+D18+D19</f>
        <v>9181</v>
      </c>
      <c r="E16" s="14">
        <f>E17+E18+E19</f>
        <v>1232</v>
      </c>
      <c r="F16" s="14">
        <f aca="true" t="shared" si="5" ref="F16:N16">F17+F18+F19</f>
        <v>8156</v>
      </c>
      <c r="G16" s="14">
        <f t="shared" si="5"/>
        <v>13853</v>
      </c>
      <c r="H16" s="14">
        <f>H17+H18+H19</f>
        <v>8630</v>
      </c>
      <c r="I16" s="14">
        <f>I17+I18+I19</f>
        <v>2593</v>
      </c>
      <c r="J16" s="14">
        <f>J17+J18+J19</f>
        <v>11636</v>
      </c>
      <c r="K16" s="14">
        <f>K17+K18+K19</f>
        <v>7335</v>
      </c>
      <c r="L16" s="14">
        <f>L17+L18+L19</f>
        <v>10557</v>
      </c>
      <c r="M16" s="14">
        <f t="shared" si="5"/>
        <v>3749</v>
      </c>
      <c r="N16" s="14">
        <f t="shared" si="5"/>
        <v>2043</v>
      </c>
      <c r="O16" s="12">
        <f t="shared" si="2"/>
        <v>99869</v>
      </c>
      <c r="S16" s="74"/>
      <c r="T16" s="74"/>
      <c r="U16" s="74"/>
    </row>
    <row r="17" spans="1:26" ht="18.75" customHeight="1">
      <c r="A17" s="15" t="s">
        <v>16</v>
      </c>
      <c r="B17" s="14">
        <v>11907</v>
      </c>
      <c r="C17" s="14">
        <v>8855</v>
      </c>
      <c r="D17" s="14">
        <v>9122</v>
      </c>
      <c r="E17" s="14">
        <v>1225</v>
      </c>
      <c r="F17" s="14">
        <v>8111</v>
      </c>
      <c r="G17" s="14">
        <v>13776</v>
      </c>
      <c r="H17" s="14">
        <v>8561</v>
      </c>
      <c r="I17" s="14">
        <v>2573</v>
      </c>
      <c r="J17" s="14">
        <v>11574</v>
      </c>
      <c r="K17" s="14">
        <v>7279</v>
      </c>
      <c r="L17" s="14">
        <v>10476</v>
      </c>
      <c r="M17" s="14">
        <f>1887+1839</f>
        <v>3726</v>
      </c>
      <c r="N17" s="14">
        <v>2018</v>
      </c>
      <c r="O17" s="12">
        <f t="shared" si="2"/>
        <v>99203</v>
      </c>
      <c r="P17"/>
      <c r="Q17"/>
      <c r="R17"/>
      <c r="S17" s="73"/>
      <c r="T17" s="73"/>
      <c r="U17" s="73"/>
      <c r="V17"/>
      <c r="W17"/>
      <c r="X17"/>
      <c r="Y17"/>
      <c r="Z17"/>
    </row>
    <row r="18" spans="1:26" ht="18.75" customHeight="1">
      <c r="A18" s="15" t="s">
        <v>17</v>
      </c>
      <c r="B18" s="14">
        <v>73</v>
      </c>
      <c r="C18" s="14">
        <v>56</v>
      </c>
      <c r="D18" s="14">
        <v>59</v>
      </c>
      <c r="E18" s="14">
        <v>6</v>
      </c>
      <c r="F18" s="14">
        <v>40</v>
      </c>
      <c r="G18" s="14">
        <v>72</v>
      </c>
      <c r="H18" s="14">
        <v>66</v>
      </c>
      <c r="I18" s="14">
        <v>18</v>
      </c>
      <c r="J18" s="14">
        <v>53</v>
      </c>
      <c r="K18" s="14">
        <v>55</v>
      </c>
      <c r="L18" s="14">
        <v>78</v>
      </c>
      <c r="M18" s="14">
        <f>10+13</f>
        <v>23</v>
      </c>
      <c r="N18" s="14">
        <v>25</v>
      </c>
      <c r="O18" s="12">
        <f t="shared" si="2"/>
        <v>624</v>
      </c>
      <c r="P18"/>
      <c r="Q18"/>
      <c r="R18"/>
      <c r="S18" s="73"/>
      <c r="T18" s="73"/>
      <c r="U18" s="73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10</v>
      </c>
      <c r="D19" s="14">
        <v>0</v>
      </c>
      <c r="E19" s="14">
        <v>1</v>
      </c>
      <c r="F19" s="14">
        <v>5</v>
      </c>
      <c r="G19" s="14">
        <v>5</v>
      </c>
      <c r="H19" s="14">
        <v>3</v>
      </c>
      <c r="I19" s="14">
        <v>2</v>
      </c>
      <c r="J19" s="14">
        <v>9</v>
      </c>
      <c r="K19" s="14">
        <v>1</v>
      </c>
      <c r="L19" s="14">
        <v>3</v>
      </c>
      <c r="M19" s="14">
        <v>0</v>
      </c>
      <c r="N19" s="14">
        <v>0</v>
      </c>
      <c r="O19" s="12">
        <f t="shared" si="2"/>
        <v>42</v>
      </c>
      <c r="P19"/>
      <c r="Q19"/>
      <c r="R19"/>
      <c r="S19" s="73"/>
      <c r="T19" s="73"/>
      <c r="U19" s="73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135789</v>
      </c>
      <c r="C20" s="18">
        <f>C21+C22+C23</f>
        <v>85540</v>
      </c>
      <c r="D20" s="18">
        <f>D21+D22+D23</f>
        <v>79765</v>
      </c>
      <c r="E20" s="18">
        <f>E21+E22+E23</f>
        <v>10921</v>
      </c>
      <c r="F20" s="18">
        <f aca="true" t="shared" si="6" ref="F20:N20">F21+F22+F23</f>
        <v>70575</v>
      </c>
      <c r="G20" s="18">
        <f t="shared" si="6"/>
        <v>112408</v>
      </c>
      <c r="H20" s="18">
        <f>H21+H22+H23</f>
        <v>90724</v>
      </c>
      <c r="I20" s="18">
        <f>I21+I22+I23</f>
        <v>25310</v>
      </c>
      <c r="J20" s="18">
        <f>J21+J22+J23</f>
        <v>107861</v>
      </c>
      <c r="K20" s="18">
        <f>K21+K22+K23</f>
        <v>72711</v>
      </c>
      <c r="L20" s="18">
        <f>L21+L22+L23</f>
        <v>112481</v>
      </c>
      <c r="M20" s="18">
        <f t="shared" si="6"/>
        <v>42058</v>
      </c>
      <c r="N20" s="18">
        <f t="shared" si="6"/>
        <v>24143</v>
      </c>
      <c r="O20" s="12">
        <f aca="true" t="shared" si="7" ref="O20:O26">SUM(B20:N20)</f>
        <v>970286</v>
      </c>
      <c r="P20"/>
      <c r="Q20"/>
      <c r="R20"/>
      <c r="S20" s="73"/>
      <c r="T20" s="73"/>
      <c r="U20" s="72"/>
      <c r="V20"/>
      <c r="W20"/>
      <c r="X20"/>
      <c r="Y20"/>
      <c r="Z20"/>
    </row>
    <row r="21" spans="1:26" ht="18.75" customHeight="1">
      <c r="A21" s="13" t="s">
        <v>11</v>
      </c>
      <c r="B21" s="14">
        <v>68933</v>
      </c>
      <c r="C21" s="14">
        <v>46409</v>
      </c>
      <c r="D21" s="14">
        <v>40725</v>
      </c>
      <c r="E21" s="14">
        <v>5932</v>
      </c>
      <c r="F21" s="14">
        <v>36009</v>
      </c>
      <c r="G21" s="14">
        <v>58833</v>
      </c>
      <c r="H21" s="14">
        <v>49864</v>
      </c>
      <c r="I21" s="14">
        <v>14285</v>
      </c>
      <c r="J21" s="14">
        <v>58032</v>
      </c>
      <c r="K21" s="14">
        <v>38366</v>
      </c>
      <c r="L21" s="14">
        <v>57823</v>
      </c>
      <c r="M21" s="14">
        <v>21780</v>
      </c>
      <c r="N21" s="14">
        <v>11988</v>
      </c>
      <c r="O21" s="12">
        <f t="shared" si="7"/>
        <v>508979</v>
      </c>
      <c r="P21"/>
      <c r="Q21"/>
      <c r="R21"/>
      <c r="S21" s="73"/>
      <c r="T21" s="73"/>
      <c r="U21" s="72"/>
      <c r="V21"/>
      <c r="W21"/>
      <c r="X21"/>
      <c r="Y21"/>
      <c r="Z21"/>
    </row>
    <row r="22" spans="1:26" ht="18.75" customHeight="1">
      <c r="A22" s="13" t="s">
        <v>12</v>
      </c>
      <c r="B22" s="14">
        <v>64202</v>
      </c>
      <c r="C22" s="14">
        <v>36797</v>
      </c>
      <c r="D22" s="14">
        <v>37712</v>
      </c>
      <c r="E22" s="14">
        <v>4707</v>
      </c>
      <c r="F22" s="14">
        <v>32914</v>
      </c>
      <c r="G22" s="14">
        <v>50394</v>
      </c>
      <c r="H22" s="14">
        <v>39107</v>
      </c>
      <c r="I22" s="14">
        <v>10515</v>
      </c>
      <c r="J22" s="14">
        <v>48090</v>
      </c>
      <c r="K22" s="14">
        <v>32820</v>
      </c>
      <c r="L22" s="14">
        <v>52679</v>
      </c>
      <c r="M22" s="14">
        <v>19358</v>
      </c>
      <c r="N22" s="14">
        <v>11712</v>
      </c>
      <c r="O22" s="12">
        <f t="shared" si="7"/>
        <v>441007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2654</v>
      </c>
      <c r="C23" s="14">
        <v>2334</v>
      </c>
      <c r="D23" s="14">
        <v>1328</v>
      </c>
      <c r="E23" s="14">
        <v>282</v>
      </c>
      <c r="F23" s="14">
        <v>1652</v>
      </c>
      <c r="G23" s="14">
        <v>3181</v>
      </c>
      <c r="H23" s="14">
        <v>1753</v>
      </c>
      <c r="I23" s="14">
        <v>510</v>
      </c>
      <c r="J23" s="14">
        <v>1739</v>
      </c>
      <c r="K23" s="14">
        <v>1525</v>
      </c>
      <c r="L23" s="14">
        <v>1979</v>
      </c>
      <c r="M23" s="14">
        <v>920</v>
      </c>
      <c r="N23" s="14">
        <v>443</v>
      </c>
      <c r="O23" s="12">
        <f t="shared" si="7"/>
        <v>20300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172939</v>
      </c>
      <c r="C24" s="14">
        <f>C25+C26</f>
        <v>128601</v>
      </c>
      <c r="D24" s="14">
        <f>D25+D26</f>
        <v>124369</v>
      </c>
      <c r="E24" s="14">
        <f>E25+E26</f>
        <v>19572</v>
      </c>
      <c r="F24" s="14">
        <f aca="true" t="shared" si="8" ref="F24:N24">F25+F26</f>
        <v>123331</v>
      </c>
      <c r="G24" s="14">
        <f t="shared" si="8"/>
        <v>179775</v>
      </c>
      <c r="H24" s="14">
        <f>H25+H26</f>
        <v>121819</v>
      </c>
      <c r="I24" s="14">
        <f>I25+I26</f>
        <v>32225</v>
      </c>
      <c r="J24" s="14">
        <f>J25+J26</f>
        <v>126708</v>
      </c>
      <c r="K24" s="14">
        <f>K25+K26</f>
        <v>96102</v>
      </c>
      <c r="L24" s="14">
        <f>L25+L26</f>
        <v>107880</v>
      </c>
      <c r="M24" s="14">
        <f t="shared" si="8"/>
        <v>35704</v>
      </c>
      <c r="N24" s="14">
        <f t="shared" si="8"/>
        <v>21659</v>
      </c>
      <c r="O24" s="12">
        <f t="shared" si="7"/>
        <v>1290684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69700</v>
      </c>
      <c r="C25" s="14">
        <v>59315</v>
      </c>
      <c r="D25" s="14">
        <v>56614</v>
      </c>
      <c r="E25" s="14">
        <v>10225</v>
      </c>
      <c r="F25" s="14">
        <v>56188</v>
      </c>
      <c r="G25" s="14">
        <v>87073</v>
      </c>
      <c r="H25" s="14">
        <v>58905</v>
      </c>
      <c r="I25" s="14">
        <v>17337</v>
      </c>
      <c r="J25" s="14">
        <v>52977</v>
      </c>
      <c r="K25" s="14">
        <v>45731</v>
      </c>
      <c r="L25" s="14">
        <v>46141</v>
      </c>
      <c r="M25" s="14">
        <v>15202</v>
      </c>
      <c r="N25" s="14">
        <v>8118</v>
      </c>
      <c r="O25" s="12">
        <f t="shared" si="7"/>
        <v>583526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103239</v>
      </c>
      <c r="C26" s="14">
        <v>69286</v>
      </c>
      <c r="D26" s="14">
        <v>67755</v>
      </c>
      <c r="E26" s="14">
        <v>9347</v>
      </c>
      <c r="F26" s="14">
        <v>67143</v>
      </c>
      <c r="G26" s="14">
        <v>92702</v>
      </c>
      <c r="H26" s="14">
        <v>62914</v>
      </c>
      <c r="I26" s="14">
        <v>14888</v>
      </c>
      <c r="J26" s="14">
        <v>73731</v>
      </c>
      <c r="K26" s="14">
        <v>50371</v>
      </c>
      <c r="L26" s="14">
        <v>61739</v>
      </c>
      <c r="M26" s="14">
        <v>20502</v>
      </c>
      <c r="N26" s="14">
        <v>13541</v>
      </c>
      <c r="O26" s="12">
        <f t="shared" si="7"/>
        <v>707158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1107675.2575654201</v>
      </c>
      <c r="C36" s="60">
        <f aca="true" t="shared" si="11" ref="C36:N36">C37+C38+C39+C40</f>
        <v>783584.0774504999</v>
      </c>
      <c r="D36" s="60">
        <f t="shared" si="11"/>
        <v>748317.27510595</v>
      </c>
      <c r="E36" s="60">
        <f t="shared" si="11"/>
        <v>140862.28683039997</v>
      </c>
      <c r="F36" s="60">
        <f t="shared" si="11"/>
        <v>757016.3623514499</v>
      </c>
      <c r="G36" s="60">
        <f t="shared" si="11"/>
        <v>931137.5232</v>
      </c>
      <c r="H36" s="60">
        <f>H37+H38+H39+H40</f>
        <v>774117.538</v>
      </c>
      <c r="I36" s="60">
        <f>I37+I38+I39+I40</f>
        <v>213962.96149199997</v>
      </c>
      <c r="J36" s="60">
        <f>J37+J38+J39+J40</f>
        <v>859659.1950571999</v>
      </c>
      <c r="K36" s="60">
        <f>K37+K38+K39+K40</f>
        <v>696819.7104209999</v>
      </c>
      <c r="L36" s="60">
        <f>L37+L38+L39+L40</f>
        <v>828819.8286889599</v>
      </c>
      <c r="M36" s="60">
        <f t="shared" si="11"/>
        <v>391644.22852580994</v>
      </c>
      <c r="N36" s="60">
        <f t="shared" si="11"/>
        <v>231298.9246464</v>
      </c>
      <c r="O36" s="60">
        <f>O37+O38+O39+O40</f>
        <v>8464915.169335091</v>
      </c>
    </row>
    <row r="37" spans="1:15" ht="18.75" customHeight="1">
      <c r="A37" s="57" t="s">
        <v>50</v>
      </c>
      <c r="B37" s="54">
        <f aca="true" t="shared" si="12" ref="B37:N37">B29*B7</f>
        <v>1103622.2703000002</v>
      </c>
      <c r="C37" s="54">
        <f t="shared" si="12"/>
        <v>783470.3379999999</v>
      </c>
      <c r="D37" s="54">
        <f t="shared" si="12"/>
        <v>738161.3158</v>
      </c>
      <c r="E37" s="54">
        <f t="shared" si="12"/>
        <v>140556.3502</v>
      </c>
      <c r="F37" s="54">
        <f t="shared" si="12"/>
        <v>757061.6096999999</v>
      </c>
      <c r="G37" s="54">
        <f t="shared" si="12"/>
        <v>931220.7391</v>
      </c>
      <c r="H37" s="54">
        <f>H29*H7</f>
        <v>770492.6708</v>
      </c>
      <c r="I37" s="54">
        <f>I29*I7</f>
        <v>213909.876</v>
      </c>
      <c r="J37" s="54">
        <f>J29*J7</f>
        <v>855517.1039999999</v>
      </c>
      <c r="K37" s="54">
        <f>K29*K7</f>
        <v>693176.485</v>
      </c>
      <c r="L37" s="54">
        <f>L29*L7</f>
        <v>824581.6242</v>
      </c>
      <c r="M37" s="54">
        <f t="shared" si="12"/>
        <v>389173.24199999997</v>
      </c>
      <c r="N37" s="54">
        <f t="shared" si="12"/>
        <v>231264</v>
      </c>
      <c r="O37" s="56">
        <f>SUM(B37:N37)</f>
        <v>8432207.625100002</v>
      </c>
    </row>
    <row r="38" spans="1:15" ht="18.75" customHeight="1">
      <c r="A38" s="57" t="s">
        <v>51</v>
      </c>
      <c r="B38" s="54">
        <f aca="true" t="shared" si="13" ref="B38:N38">B30*B7</f>
        <v>-3272.74273458</v>
      </c>
      <c r="C38" s="54">
        <f t="shared" si="13"/>
        <v>-2278.7805495</v>
      </c>
      <c r="D38" s="54">
        <f t="shared" si="13"/>
        <v>-2192.89069405</v>
      </c>
      <c r="E38" s="54">
        <f t="shared" si="13"/>
        <v>-340.3433696</v>
      </c>
      <c r="F38" s="54">
        <f t="shared" si="13"/>
        <v>-2206.64734855</v>
      </c>
      <c r="G38" s="54">
        <f t="shared" si="13"/>
        <v>-2745.3759</v>
      </c>
      <c r="H38" s="54">
        <f>H30*H7</f>
        <v>-2121.2128</v>
      </c>
      <c r="I38" s="54">
        <f>I30*I7</f>
        <v>-601.754508</v>
      </c>
      <c r="J38" s="54">
        <f>J30*J7</f>
        <v>-2462.7289428</v>
      </c>
      <c r="K38" s="54">
        <f>K30*K7</f>
        <v>-1982.724579</v>
      </c>
      <c r="L38" s="54">
        <f>L30*L7</f>
        <v>-2422.25551104</v>
      </c>
      <c r="M38" s="54">
        <f t="shared" si="13"/>
        <v>-1135.25347419</v>
      </c>
      <c r="N38" s="54">
        <f t="shared" si="13"/>
        <v>-684.1153536</v>
      </c>
      <c r="O38" s="25">
        <f>SUM(B38:N38)</f>
        <v>-24446.825764909998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0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31718.33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-92724.11</v>
      </c>
      <c r="C42" s="25">
        <f>+C43+C46+C55+C56</f>
        <v>-86282.43</v>
      </c>
      <c r="D42" s="25">
        <f>+D43+D46+D55+D56</f>
        <v>-84454.95999999999</v>
      </c>
      <c r="E42" s="25">
        <f>+E43+E46+E55+E56</f>
        <v>-37524.28</v>
      </c>
      <c r="F42" s="25">
        <f>+F43+F46+F55+F56</f>
        <v>-38853.66</v>
      </c>
      <c r="G42" s="25">
        <f>+G43+G46+G55+G56</f>
        <v>-89719.08</v>
      </c>
      <c r="H42" s="25">
        <f>+H43+H46+H55+H56</f>
        <v>-73641.22</v>
      </c>
      <c r="I42" s="25">
        <f>+I43+I46+I55+I56</f>
        <v>-24337.02</v>
      </c>
      <c r="J42" s="25">
        <f>+J43+J46+J55+J56</f>
        <v>-49360.409999999996</v>
      </c>
      <c r="K42" s="25">
        <f>+K43+K46+K55+K56</f>
        <v>-53393.23</v>
      </c>
      <c r="L42" s="25">
        <f>+L43+L46+L55+L56</f>
        <v>-47296.94</v>
      </c>
      <c r="M42" s="25">
        <f>+M43+M46+M55+M56</f>
        <v>-45263.61</v>
      </c>
      <c r="N42" s="25">
        <f>+N43+N46+N55+N56</f>
        <v>-23049.059999999998</v>
      </c>
      <c r="O42" s="25">
        <f>+O43+O46+O55+O56</f>
        <v>-745900.01</v>
      </c>
    </row>
    <row r="43" spans="1:15" ht="18.75" customHeight="1">
      <c r="A43" s="17" t="s">
        <v>55</v>
      </c>
      <c r="B43" s="26">
        <f>B44+B45</f>
        <v>-76266</v>
      </c>
      <c r="C43" s="26">
        <f>C44+C45</f>
        <v>-77269.2</v>
      </c>
      <c r="D43" s="26">
        <f>D44+D45</f>
        <v>-55043</v>
      </c>
      <c r="E43" s="26">
        <f>E44+E45</f>
        <v>-5848.2</v>
      </c>
      <c r="F43" s="26">
        <f aca="true" t="shared" si="15" ref="F43:N43">F44+F45</f>
        <v>-45497.4</v>
      </c>
      <c r="G43" s="26">
        <f t="shared" si="15"/>
        <v>-84538.6</v>
      </c>
      <c r="H43" s="26">
        <f>H44+H45</f>
        <v>-75867</v>
      </c>
      <c r="I43" s="26">
        <f>I44+I45</f>
        <v>-23248.4</v>
      </c>
      <c r="J43" s="26">
        <f>J44+J45</f>
        <v>-45710.2</v>
      </c>
      <c r="K43" s="26">
        <f>K44+K45</f>
        <v>-58938</v>
      </c>
      <c r="L43" s="26">
        <f>L44+L45</f>
        <v>-46610.8</v>
      </c>
      <c r="M43" s="26">
        <f t="shared" si="15"/>
        <v>-32353.2</v>
      </c>
      <c r="N43" s="26">
        <f t="shared" si="15"/>
        <v>-20907.6</v>
      </c>
      <c r="O43" s="25">
        <f aca="true" t="shared" si="16" ref="O43:O56">SUM(B43:N43)</f>
        <v>-648097.6</v>
      </c>
    </row>
    <row r="44" spans="1:26" ht="18.75" customHeight="1">
      <c r="A44" s="13" t="s">
        <v>56</v>
      </c>
      <c r="B44" s="20">
        <f>ROUND(-B9*$D$3,2)</f>
        <v>-76266</v>
      </c>
      <c r="C44" s="20">
        <f>ROUND(-C9*$D$3,2)</f>
        <v>-77269.2</v>
      </c>
      <c r="D44" s="20">
        <f>ROUND(-D9*$D$3,2)</f>
        <v>-55043</v>
      </c>
      <c r="E44" s="20">
        <f>ROUND(-E9*$D$3,2)</f>
        <v>-5848.2</v>
      </c>
      <c r="F44" s="20">
        <f aca="true" t="shared" si="17" ref="F44:N44">ROUND(-F9*$D$3,2)</f>
        <v>-45497.4</v>
      </c>
      <c r="G44" s="20">
        <f t="shared" si="17"/>
        <v>-84538.6</v>
      </c>
      <c r="H44" s="20">
        <f>ROUND(-H9*$D$3,2)</f>
        <v>-75867</v>
      </c>
      <c r="I44" s="20">
        <f>ROUND(-I9*$D$3,2)</f>
        <v>-23248.4</v>
      </c>
      <c r="J44" s="20">
        <f>ROUND(-J9*$D$3,2)</f>
        <v>-45710.2</v>
      </c>
      <c r="K44" s="20">
        <f>ROUND(-K9*$D$3,2)</f>
        <v>-58938</v>
      </c>
      <c r="L44" s="20">
        <f>ROUND(-L9*$D$3,2)</f>
        <v>-46610.8</v>
      </c>
      <c r="M44" s="20">
        <f t="shared" si="17"/>
        <v>-32353.2</v>
      </c>
      <c r="N44" s="20">
        <f t="shared" si="17"/>
        <v>-20907.6</v>
      </c>
      <c r="O44" s="46">
        <f t="shared" si="16"/>
        <v>-648097.6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SUM(B47:B54)</f>
        <v>-16458.11</v>
      </c>
      <c r="C46" s="26">
        <f aca="true" t="shared" si="19" ref="C46:O46">SUM(C47:C54)</f>
        <v>-9013.23</v>
      </c>
      <c r="D46" s="26">
        <f t="shared" si="19"/>
        <v>-29411.96</v>
      </c>
      <c r="E46" s="26">
        <f t="shared" si="19"/>
        <v>-31676.08</v>
      </c>
      <c r="F46" s="26">
        <f t="shared" si="19"/>
        <v>6643.74</v>
      </c>
      <c r="G46" s="26">
        <f t="shared" si="19"/>
        <v>-5180.48</v>
      </c>
      <c r="H46" s="26">
        <f t="shared" si="19"/>
        <v>2225.7799999999997</v>
      </c>
      <c r="I46" s="26">
        <f t="shared" si="19"/>
        <v>-1088.62</v>
      </c>
      <c r="J46" s="26">
        <f t="shared" si="19"/>
        <v>-3650.210000000001</v>
      </c>
      <c r="K46" s="26">
        <f t="shared" si="19"/>
        <v>5544.7699999999995</v>
      </c>
      <c r="L46" s="26">
        <f t="shared" si="19"/>
        <v>-686.1399999999994</v>
      </c>
      <c r="M46" s="26">
        <f t="shared" si="19"/>
        <v>-12910.41</v>
      </c>
      <c r="N46" s="26">
        <f t="shared" si="19"/>
        <v>-2141.46</v>
      </c>
      <c r="O46" s="26">
        <f t="shared" si="19"/>
        <v>-97802.41000000005</v>
      </c>
    </row>
    <row r="47" spans="1:26" ht="18.75" customHeight="1">
      <c r="A47" s="13" t="s">
        <v>59</v>
      </c>
      <c r="B47" s="24">
        <v>-29206.37</v>
      </c>
      <c r="C47" s="24">
        <v>-17977.46</v>
      </c>
      <c r="D47" s="24">
        <v>-38189.65</v>
      </c>
      <c r="E47" s="24">
        <v>-32940</v>
      </c>
      <c r="F47" s="24">
        <v>-2070</v>
      </c>
      <c r="G47" s="24">
        <v>-15560.92</v>
      </c>
      <c r="H47" s="24">
        <v>-6696.44</v>
      </c>
      <c r="I47" s="24">
        <v>-2617.41</v>
      </c>
      <c r="J47" s="24">
        <v>-13790.19</v>
      </c>
      <c r="K47" s="24">
        <v>-2515.84</v>
      </c>
      <c r="L47" s="24">
        <v>-10442.14</v>
      </c>
      <c r="M47" s="24">
        <v>-17404.1</v>
      </c>
      <c r="N47" s="24">
        <v>-4260.04</v>
      </c>
      <c r="O47" s="24">
        <f t="shared" si="16"/>
        <v>-193670.56000000006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6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</row>
    <row r="58" spans="1:26" ht="15.75">
      <c r="A58" s="2" t="s">
        <v>68</v>
      </c>
      <c r="B58" s="29">
        <f>+B36+B42</f>
        <v>1014951.1475654201</v>
      </c>
      <c r="C58" s="29">
        <f>+C36+C42</f>
        <v>697301.6474504999</v>
      </c>
      <c r="D58" s="29">
        <f>+D36+D42</f>
        <v>663862.31510595</v>
      </c>
      <c r="E58" s="29">
        <f>+E36+E42</f>
        <v>103338.00683039997</v>
      </c>
      <c r="F58" s="29">
        <f>+F36+F42</f>
        <v>718162.7023514499</v>
      </c>
      <c r="G58" s="29">
        <f>+G36+G42</f>
        <v>841418.4432000001</v>
      </c>
      <c r="H58" s="29">
        <f>+H36+H42</f>
        <v>700476.318</v>
      </c>
      <c r="I58" s="29">
        <f>+I36+I42</f>
        <v>189625.94149199998</v>
      </c>
      <c r="J58" s="29">
        <f>+J36+J42</f>
        <v>810298.7850571999</v>
      </c>
      <c r="K58" s="29">
        <f>+K36+K42</f>
        <v>643426.4804209999</v>
      </c>
      <c r="L58" s="29">
        <f>+L36+L42</f>
        <v>781522.8886889599</v>
      </c>
      <c r="M58" s="29">
        <f>+M36+M42</f>
        <v>346380.61852580996</v>
      </c>
      <c r="N58" s="29">
        <f>+N36+N42</f>
        <v>208249.8646464</v>
      </c>
      <c r="O58" s="29">
        <f>SUM(B58:N58)</f>
        <v>7719015.15933509</v>
      </c>
      <c r="P58"/>
      <c r="Q58"/>
      <c r="R58"/>
      <c r="S58"/>
      <c r="T58"/>
      <c r="U58"/>
      <c r="V58"/>
      <c r="W58"/>
      <c r="X58"/>
      <c r="Y58"/>
      <c r="Z58"/>
    </row>
    <row r="59" spans="1:17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Q59" s="75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8.75" customHeight="1">
      <c r="A61" s="2" t="s">
        <v>69</v>
      </c>
      <c r="B61" s="36">
        <f>SUM(B62:B75)</f>
        <v>1014951.15</v>
      </c>
      <c r="C61" s="36">
        <f aca="true" t="shared" si="20" ref="C61:N61">SUM(C62:C75)</f>
        <v>697301.65</v>
      </c>
      <c r="D61" s="36">
        <f t="shared" si="20"/>
        <v>663862.32</v>
      </c>
      <c r="E61" s="36">
        <f t="shared" si="20"/>
        <v>103338.01</v>
      </c>
      <c r="F61" s="36">
        <f t="shared" si="20"/>
        <v>718162.7</v>
      </c>
      <c r="G61" s="36">
        <f t="shared" si="20"/>
        <v>841418.44</v>
      </c>
      <c r="H61" s="36">
        <f t="shared" si="20"/>
        <v>700476.32</v>
      </c>
      <c r="I61" s="36">
        <f t="shared" si="20"/>
        <v>189625.95</v>
      </c>
      <c r="J61" s="36">
        <f t="shared" si="20"/>
        <v>810298.78</v>
      </c>
      <c r="K61" s="36">
        <f t="shared" si="20"/>
        <v>643426.49</v>
      </c>
      <c r="L61" s="36">
        <f t="shared" si="20"/>
        <v>781522.88</v>
      </c>
      <c r="M61" s="36">
        <f t="shared" si="20"/>
        <v>346380.62</v>
      </c>
      <c r="N61" s="36">
        <f t="shared" si="20"/>
        <v>208249.86</v>
      </c>
      <c r="O61" s="29">
        <f>SUM(O62:O75)</f>
        <v>7719015.170000001</v>
      </c>
    </row>
    <row r="62" spans="1:16" ht="18.75" customHeight="1">
      <c r="A62" s="17" t="s">
        <v>70</v>
      </c>
      <c r="B62" s="36">
        <f>199259.86+567.13</f>
        <v>199826.99</v>
      </c>
      <c r="C62" s="36">
        <v>203233.17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403060.16000000003</v>
      </c>
      <c r="P62"/>
    </row>
    <row r="63" spans="1:16" ht="18.75" customHeight="1">
      <c r="A63" s="17" t="s">
        <v>71</v>
      </c>
      <c r="B63" s="36">
        <f>811622.64+3501.52</f>
        <v>815124.16</v>
      </c>
      <c r="C63" s="36">
        <v>494068.48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1309192.6400000001</v>
      </c>
      <c r="P63"/>
    </row>
    <row r="64" spans="1:17" ht="18.75" customHeight="1">
      <c r="A64" s="17" t="s">
        <v>72</v>
      </c>
      <c r="B64" s="35">
        <v>0</v>
      </c>
      <c r="C64" s="35">
        <v>0</v>
      </c>
      <c r="D64" s="26">
        <v>663862.32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663862.32</v>
      </c>
      <c r="Q64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103338.01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103338.01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718162.7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718162.7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841418.44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841418.44</v>
      </c>
      <c r="T67"/>
    </row>
    <row r="68" spans="1:21" ht="18.75" customHeight="1">
      <c r="A68" s="17" t="s">
        <v>103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696972.96+3503.36</f>
        <v>700476.32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700476.32</v>
      </c>
      <c r="U68"/>
    </row>
    <row r="69" spans="1:21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189625.95</f>
        <v>189625.95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189625.95</v>
      </c>
      <c r="U69"/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806240.56+4058.22</f>
        <v>810298.78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810298.78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639919.14+3507.35</f>
        <v>643426.49</v>
      </c>
      <c r="L71" s="35">
        <v>0</v>
      </c>
      <c r="M71" s="35">
        <v>0</v>
      </c>
      <c r="N71" s="35">
        <v>0</v>
      </c>
      <c r="O71" s="29">
        <f t="shared" si="21"/>
        <v>643426.49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777464.66+4058.22</f>
        <v>781522.88</v>
      </c>
      <c r="M72" s="35">
        <v>0</v>
      </c>
      <c r="N72" s="35">
        <v>0</v>
      </c>
      <c r="O72" s="26">
        <f t="shared" si="21"/>
        <v>781522.88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2335.08+344045.54</f>
        <v>346380.62</v>
      </c>
      <c r="N73" s="35">
        <v>0</v>
      </c>
      <c r="O73" s="29">
        <f t="shared" si="21"/>
        <v>346380.62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208249.86</v>
      </c>
      <c r="O74" s="26">
        <f t="shared" si="21"/>
        <v>208249.86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104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2.335343420056975</v>
      </c>
      <c r="C79" s="44">
        <v>2.304336080272828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2.038355138746029</v>
      </c>
      <c r="C80" s="44">
        <v>1.9237155019364567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84</v>
      </c>
      <c r="B81" s="44">
        <v>0</v>
      </c>
      <c r="C81" s="44">
        <v>0</v>
      </c>
      <c r="D81" s="22">
        <f>(D$37+D$38+D$39)/D$7</f>
        <v>1.8681203007345888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2.5998465667005033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2.1811696301065493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1.7297454123932539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102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2.034420778905351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1.9910940023450583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1.9761937181714453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2.2259362391915753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44">
        <f>(L$37+L$38+L$39)/L$7</f>
        <v>2.1281644209692785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2.5268821261257113</v>
      </c>
      <c r="N90" s="44">
        <v>0</v>
      </c>
      <c r="O90" s="61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2.475373765479452</v>
      </c>
      <c r="O91" s="50"/>
      <c r="P91"/>
      <c r="Z91"/>
    </row>
    <row r="92" spans="1:13" ht="55.5" customHeight="1">
      <c r="A92" s="76" t="s">
        <v>105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2017-09-22T19:57:47Z</dcterms:modified>
  <cp:category/>
  <cp:version/>
  <cp:contentType/>
  <cp:contentStatus/>
</cp:coreProperties>
</file>