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<sst xmlns="http://schemas.openxmlformats.org/spreadsheetml/2006/main" count="108" uniqueCount="106">
  <si>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</si>
  <si>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</si>
  <si>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</si>
  <si>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</si>
  <si>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</si>
  <si>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</si>
  <si>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</si>
  <si>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</si>
  <si>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</si>
  <si>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</si>
  <si>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</si>
  <si>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</si>
  <si>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</si>
  <si>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</si>
  <si>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</si>
  <si>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</si>
  <si>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</si>
  <si>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</si>
  <si>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</si>
  <si>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</si>
  <si>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</si>
  <si>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</si>
  <si>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</si>
  <si>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</si>
  <si>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</si>
  <si>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</si>
  <si>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</si>
  <si>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</si>
  <si>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</si>
  <si>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</si>
  <si>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</si>
  <si>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</si>
  <si>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</si>
  <si>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</si>
  <si>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</si>
  <si>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</si>
  <si>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</si>
  <si>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</si>
  <si>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</si>
  <si>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</si>
  <si>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</si>
  <si>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</si>
  <si>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</si>
  <si>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</si>
  <si>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</si>
  <si>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</si>
  <si>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</si>
  <si>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</si>
  <si>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</si>
  <si>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</si>
  <si>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</si>
  <si>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</si>
  <si>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</si>
  <si>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</si>
  <si>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</si>
  <si>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</si>
  <si>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</si>
  <si>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</si>
  <si>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</si>
  <si>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</si>
  <si>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</si>
  <si>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</si>
  <si>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</si>
  <si>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</si>
  <si>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</si>
  <si>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</si>
  <si>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</si>
  <si>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</si>
  <si>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</si>
  <si>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</si>
  <si>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</si>
  <si>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</si>
  <si>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</si>
  <si>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</si>
  <si>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</si>
  <si>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</si>
  <si>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</si>
  <si>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</si>
  <si>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</si>
  <si>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</si>
  <si>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</si>
  <si>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</si>
  <si>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</si>
  <si>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</si>
  <si>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</si>
  <si>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</si>
  <si>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</si>
  <si>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</si>
  <si>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</si>
  <si>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</si>
  <si>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</si>
  <si>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</si>
  <si>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</si>
  <si>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</si>
  <si>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</si>
  <si>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</si>
  <si>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10/09/17 - VENCIMENTO 15/09/17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</si>
  <si>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</si>
  <si>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</si>
  <si>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</si>
  <si>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</si>
  <si>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</si>
  <si>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</si>
  <si>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</si>
  <si>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</si>
  <si>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8.7. Movebuss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</si>
</sst>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U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102</v>
      </c>
      <c r="I5" s="4" t="s">
        <v>101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1" ht="18.75" customHeight="1">
      <c r="A7" s="9" t="s">
        <v>3</v>
      </c>
      <c r="B7" s="10">
        <f>B8+B20+B24</f>
        <v>215362</v>
      </c>
      <c r="C7" s="10">
        <f>C8+C20+C24</f>
        <v>149281</v>
      </c>
      <c r="D7" s="10">
        <f>D8+D20+D24</f>
        <v>181460</v>
      </c>
      <c r="E7" s="10">
        <f>E8+E20+E24</f>
        <v>19850</v>
      </c>
      <c r="F7" s="10">
        <f aca="true" t="shared" si="0" ref="F7:N7">F8+F20+F24</f>
        <v>156077</v>
      </c>
      <c r="G7" s="10">
        <f t="shared" si="0"/>
        <v>212360</v>
      </c>
      <c r="H7" s="10">
        <f>H8+H20+H24</f>
        <v>146325</v>
      </c>
      <c r="I7" s="10">
        <f>I8+I20+I24</f>
        <v>36256</v>
      </c>
      <c r="J7" s="10">
        <f>J8+J20+J24</f>
        <v>197711</v>
      </c>
      <c r="K7" s="10">
        <f>K8+K20+K24</f>
        <v>137540</v>
      </c>
      <c r="L7" s="10">
        <f>L8+L20+L24</f>
        <v>186293</v>
      </c>
      <c r="M7" s="10">
        <f t="shared" si="0"/>
        <v>55163</v>
      </c>
      <c r="N7" s="10">
        <f t="shared" si="0"/>
        <v>30091</v>
      </c>
      <c r="O7" s="10">
        <f>+O8+O20+O24</f>
        <v>1723769</v>
      </c>
      <c r="P7"/>
      <c r="Q7"/>
      <c r="R7"/>
      <c r="S7"/>
      <c r="T7"/>
      <c r="U7"/>
    </row>
    <row r="8" spans="1:21" ht="18.75" customHeight="1">
      <c r="A8" s="11" t="s">
        <v>20</v>
      </c>
      <c r="B8" s="12">
        <f>+B9+B12+B16</f>
        <v>93158</v>
      </c>
      <c r="C8" s="12">
        <f>+C9+C12+C16</f>
        <v>69344</v>
      </c>
      <c r="D8" s="12">
        <f>+D9+D12+D16</f>
        <v>86333</v>
      </c>
      <c r="E8" s="12">
        <f>+E9+E12+E16</f>
        <v>8024</v>
      </c>
      <c r="F8" s="12">
        <f aca="true" t="shared" si="1" ref="F8:N8">+F9+F12+F16</f>
        <v>69341</v>
      </c>
      <c r="G8" s="12">
        <f t="shared" si="1"/>
        <v>97884</v>
      </c>
      <c r="H8" s="12">
        <f>+H9+H12+H16</f>
        <v>67374</v>
      </c>
      <c r="I8" s="12">
        <f>+I9+I12+I16</f>
        <v>16872</v>
      </c>
      <c r="J8" s="12">
        <f>+J9+J12+J16</f>
        <v>90539</v>
      </c>
      <c r="K8" s="12">
        <f>+K9+K12+K16</f>
        <v>64506</v>
      </c>
      <c r="L8" s="12">
        <f>+L9+L12+L16</f>
        <v>84135</v>
      </c>
      <c r="M8" s="12">
        <f t="shared" si="1"/>
        <v>27775</v>
      </c>
      <c r="N8" s="12">
        <f t="shared" si="1"/>
        <v>15908</v>
      </c>
      <c r="O8" s="12">
        <f>SUM(B8:N8)</f>
        <v>791193</v>
      </c>
      <c r="P8"/>
      <c r="Q8"/>
      <c r="R8"/>
      <c r="S8"/>
      <c r="T8"/>
      <c r="U8"/>
    </row>
    <row r="9" spans="1:21" ht="18.75" customHeight="1">
      <c r="A9" s="13" t="s">
        <v>4</v>
      </c>
      <c r="B9" s="14">
        <v>15292</v>
      </c>
      <c r="C9" s="14">
        <v>14095</v>
      </c>
      <c r="D9" s="14">
        <v>12502</v>
      </c>
      <c r="E9" s="14">
        <v>810</v>
      </c>
      <c r="F9" s="14">
        <v>10354</v>
      </c>
      <c r="G9" s="14">
        <v>16209</v>
      </c>
      <c r="H9" s="14">
        <v>13919</v>
      </c>
      <c r="I9" s="14">
        <v>3469</v>
      </c>
      <c r="J9" s="14">
        <v>10524</v>
      </c>
      <c r="K9" s="14">
        <v>11912</v>
      </c>
      <c r="L9" s="14">
        <v>10791</v>
      </c>
      <c r="M9" s="14">
        <f>4469+21</f>
        <v>4490</v>
      </c>
      <c r="N9" s="14">
        <f>2598+12</f>
        <v>2610</v>
      </c>
      <c r="O9" s="12">
        <f aca="true" t="shared" si="2" ref="O9:O19">SUM(B9:N9)</f>
        <v>126977</v>
      </c>
      <c r="P9"/>
      <c r="Q9"/>
      <c r="R9"/>
      <c r="S9"/>
      <c r="T9"/>
      <c r="U9"/>
    </row>
    <row r="10" spans="1:21" ht="18.75" customHeight="1">
      <c r="A10" s="15" t="s">
        <v>5</v>
      </c>
      <c r="B10" s="14">
        <f>+B9-B11</f>
        <v>15292</v>
      </c>
      <c r="C10" s="14">
        <f>+C9-C11</f>
        <v>14095</v>
      </c>
      <c r="D10" s="14">
        <f>+D9-D11</f>
        <v>12502</v>
      </c>
      <c r="E10" s="14">
        <f>+E9-E11</f>
        <v>810</v>
      </c>
      <c r="F10" s="14">
        <f aca="true" t="shared" si="3" ref="F10:N10">+F9-F11</f>
        <v>10354</v>
      </c>
      <c r="G10" s="14">
        <f t="shared" si="3"/>
        <v>16209</v>
      </c>
      <c r="H10" s="14">
        <f>+H9-H11</f>
        <v>13919</v>
      </c>
      <c r="I10" s="14">
        <f>+I9-I11</f>
        <v>3469</v>
      </c>
      <c r="J10" s="14">
        <f>+J9-J11</f>
        <v>10524</v>
      </c>
      <c r="K10" s="14">
        <f>+K9-K11</f>
        <v>11912</v>
      </c>
      <c r="L10" s="14">
        <f>+L9-L11</f>
        <v>10791</v>
      </c>
      <c r="M10" s="14">
        <f t="shared" si="3"/>
        <v>4490</v>
      </c>
      <c r="N10" s="14">
        <f t="shared" si="3"/>
        <v>2610</v>
      </c>
      <c r="O10" s="12">
        <f t="shared" si="2"/>
        <v>126977</v>
      </c>
      <c r="P10"/>
      <c r="Q10"/>
      <c r="R10"/>
      <c r="S10"/>
      <c r="T10"/>
      <c r="U10"/>
    </row>
    <row r="11" spans="1:21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</row>
    <row r="12" spans="1:21" ht="18.75" customHeight="1">
      <c r="A12" s="16" t="s">
        <v>15</v>
      </c>
      <c r="B12" s="14">
        <f>B13+B14+B15</f>
        <v>71900</v>
      </c>
      <c r="C12" s="14">
        <f>C13+C14+C15</f>
        <v>51416</v>
      </c>
      <c r="D12" s="14">
        <f>D13+D14+D15</f>
        <v>69128</v>
      </c>
      <c r="E12" s="14">
        <f>E13+E14+E15</f>
        <v>6706</v>
      </c>
      <c r="F12" s="14">
        <f aca="true" t="shared" si="4" ref="F12:N12">F13+F14+F15</f>
        <v>54776</v>
      </c>
      <c r="G12" s="14">
        <f t="shared" si="4"/>
        <v>75904</v>
      </c>
      <c r="H12" s="14">
        <f>H13+H14+H15</f>
        <v>49727</v>
      </c>
      <c r="I12" s="14">
        <f>I13+I14+I15</f>
        <v>12453</v>
      </c>
      <c r="J12" s="14">
        <f>J13+J14+J15</f>
        <v>74215</v>
      </c>
      <c r="K12" s="14">
        <f>K13+K14+K15</f>
        <v>48671</v>
      </c>
      <c r="L12" s="14">
        <f>L13+L14+L15</f>
        <v>67354</v>
      </c>
      <c r="M12" s="14">
        <f t="shared" si="4"/>
        <v>21790</v>
      </c>
      <c r="N12" s="14">
        <f t="shared" si="4"/>
        <v>12594</v>
      </c>
      <c r="O12" s="12">
        <f t="shared" si="2"/>
        <v>616634</v>
      </c>
      <c r="P12"/>
      <c r="Q12"/>
      <c r="R12"/>
      <c r="S12"/>
      <c r="T12"/>
      <c r="U12"/>
    </row>
    <row r="13" spans="1:21" ht="18.75" customHeight="1">
      <c r="A13" s="15" t="s">
        <v>7</v>
      </c>
      <c r="B13" s="14">
        <v>32622</v>
      </c>
      <c r="C13" s="14">
        <v>24582</v>
      </c>
      <c r="D13" s="14">
        <v>31681</v>
      </c>
      <c r="E13" s="14">
        <v>3183</v>
      </c>
      <c r="F13" s="14">
        <v>25321</v>
      </c>
      <c r="G13" s="14">
        <v>34931</v>
      </c>
      <c r="H13" s="14">
        <v>23440</v>
      </c>
      <c r="I13" s="14">
        <v>5953</v>
      </c>
      <c r="J13" s="14">
        <v>35079</v>
      </c>
      <c r="K13" s="14">
        <v>21377</v>
      </c>
      <c r="L13" s="14">
        <v>28450</v>
      </c>
      <c r="M13" s="14">
        <v>8859</v>
      </c>
      <c r="N13" s="14">
        <v>4768</v>
      </c>
      <c r="O13" s="12">
        <f t="shared" si="2"/>
        <v>280246</v>
      </c>
      <c r="P13"/>
      <c r="Q13"/>
      <c r="R13"/>
      <c r="S13"/>
      <c r="T13"/>
      <c r="U13"/>
    </row>
    <row r="14" spans="1:21" ht="18.75" customHeight="1">
      <c r="A14" s="15" t="s">
        <v>8</v>
      </c>
      <c r="B14" s="14">
        <v>38054</v>
      </c>
      <c r="C14" s="14">
        <v>25497</v>
      </c>
      <c r="D14" s="14">
        <v>36538</v>
      </c>
      <c r="E14" s="14">
        <v>3380</v>
      </c>
      <c r="F14" s="14">
        <v>28345</v>
      </c>
      <c r="G14" s="14">
        <v>38950</v>
      </c>
      <c r="H14" s="14">
        <v>25273</v>
      </c>
      <c r="I14" s="14">
        <v>6232</v>
      </c>
      <c r="J14" s="14">
        <v>38286</v>
      </c>
      <c r="K14" s="14">
        <v>26329</v>
      </c>
      <c r="L14" s="14">
        <v>37937</v>
      </c>
      <c r="M14" s="14">
        <v>12576</v>
      </c>
      <c r="N14" s="14">
        <v>7618</v>
      </c>
      <c r="O14" s="12">
        <f t="shared" si="2"/>
        <v>325015</v>
      </c>
      <c r="P14"/>
      <c r="Q14"/>
      <c r="R14"/>
      <c r="S14"/>
      <c r="T14"/>
      <c r="U14"/>
    </row>
    <row r="15" spans="1:21" ht="18.75" customHeight="1">
      <c r="A15" s="15" t="s">
        <v>9</v>
      </c>
      <c r="B15" s="14">
        <v>1224</v>
      </c>
      <c r="C15" s="14">
        <v>1337</v>
      </c>
      <c r="D15" s="14">
        <v>909</v>
      </c>
      <c r="E15" s="14">
        <v>143</v>
      </c>
      <c r="F15" s="14">
        <v>1110</v>
      </c>
      <c r="G15" s="14">
        <v>2023</v>
      </c>
      <c r="H15" s="14">
        <v>1014</v>
      </c>
      <c r="I15" s="14">
        <v>268</v>
      </c>
      <c r="J15" s="14">
        <v>850</v>
      </c>
      <c r="K15" s="14">
        <v>965</v>
      </c>
      <c r="L15" s="14">
        <v>967</v>
      </c>
      <c r="M15" s="14">
        <v>355</v>
      </c>
      <c r="N15" s="14">
        <v>208</v>
      </c>
      <c r="O15" s="12">
        <f t="shared" si="2"/>
        <v>11373</v>
      </c>
      <c r="P15"/>
      <c r="Q15"/>
      <c r="R15"/>
      <c r="S15"/>
      <c r="T15"/>
      <c r="U15"/>
    </row>
    <row r="16" spans="1:15" ht="18.75" customHeight="1">
      <c r="A16" s="16" t="s">
        <v>19</v>
      </c>
      <c r="B16" s="14">
        <f>B17+B18+B19</f>
        <v>5966</v>
      </c>
      <c r="C16" s="14">
        <f>C17+C18+C19</f>
        <v>3833</v>
      </c>
      <c r="D16" s="14">
        <f>D17+D18+D19</f>
        <v>4703</v>
      </c>
      <c r="E16" s="14">
        <f>E17+E18+E19</f>
        <v>508</v>
      </c>
      <c r="F16" s="14">
        <f aca="true" t="shared" si="5" ref="F16:N16">F17+F18+F19</f>
        <v>4211</v>
      </c>
      <c r="G16" s="14">
        <f t="shared" si="5"/>
        <v>5771</v>
      </c>
      <c r="H16" s="14">
        <f>H17+H18+H19</f>
        <v>3728</v>
      </c>
      <c r="I16" s="14">
        <f>I17+I18+I19</f>
        <v>950</v>
      </c>
      <c r="J16" s="14">
        <f>J17+J18+J19</f>
        <v>5800</v>
      </c>
      <c r="K16" s="14">
        <f>K17+K18+K19</f>
        <v>3923</v>
      </c>
      <c r="L16" s="14">
        <f>L17+L18+L19</f>
        <v>5990</v>
      </c>
      <c r="M16" s="14">
        <f t="shared" si="5"/>
        <v>1495</v>
      </c>
      <c r="N16" s="14">
        <f t="shared" si="5"/>
        <v>704</v>
      </c>
      <c r="O16" s="12">
        <f t="shared" si="2"/>
        <v>47582</v>
      </c>
    </row>
    <row r="17" spans="1:21" ht="18.75" customHeight="1">
      <c r="A17" s="15" t="s">
        <v>16</v>
      </c>
      <c r="B17" s="14">
        <v>5941</v>
      </c>
      <c r="C17" s="14">
        <v>3807</v>
      </c>
      <c r="D17" s="14">
        <v>4666</v>
      </c>
      <c r="E17" s="14">
        <v>505</v>
      </c>
      <c r="F17" s="14">
        <v>4184</v>
      </c>
      <c r="G17" s="14">
        <v>5740</v>
      </c>
      <c r="H17" s="14">
        <v>3712</v>
      </c>
      <c r="I17" s="14">
        <v>944</v>
      </c>
      <c r="J17" s="14">
        <v>5777</v>
      </c>
      <c r="K17" s="14">
        <v>3899</v>
      </c>
      <c r="L17" s="14">
        <v>5944</v>
      </c>
      <c r="M17" s="14">
        <f>822+653</f>
        <v>1475</v>
      </c>
      <c r="N17" s="14">
        <f>399+292</f>
        <v>691</v>
      </c>
      <c r="O17" s="12">
        <f t="shared" si="2"/>
        <v>47285</v>
      </c>
      <c r="P17"/>
      <c r="Q17"/>
      <c r="R17"/>
      <c r="S17"/>
      <c r="T17"/>
      <c r="U17"/>
    </row>
    <row r="18" spans="1:21" ht="18.75" customHeight="1">
      <c r="A18" s="15" t="s">
        <v>17</v>
      </c>
      <c r="B18" s="14">
        <v>25</v>
      </c>
      <c r="C18" s="14">
        <v>26</v>
      </c>
      <c r="D18" s="14">
        <v>35</v>
      </c>
      <c r="E18" s="14">
        <v>2</v>
      </c>
      <c r="F18" s="14">
        <v>23</v>
      </c>
      <c r="G18" s="14">
        <v>27</v>
      </c>
      <c r="H18" s="14">
        <v>15</v>
      </c>
      <c r="I18" s="14">
        <v>6</v>
      </c>
      <c r="J18" s="14">
        <v>23</v>
      </c>
      <c r="K18" s="14">
        <v>22</v>
      </c>
      <c r="L18" s="14">
        <v>45</v>
      </c>
      <c r="M18" s="14">
        <f>11+8</f>
        <v>19</v>
      </c>
      <c r="N18" s="14">
        <f>6+7</f>
        <v>13</v>
      </c>
      <c r="O18" s="12">
        <f t="shared" si="2"/>
        <v>281</v>
      </c>
      <c r="P18"/>
      <c r="Q18"/>
      <c r="R18"/>
      <c r="S18"/>
      <c r="T18"/>
      <c r="U18"/>
    </row>
    <row r="19" spans="1:21" ht="18.75" customHeight="1">
      <c r="A19" s="15" t="s">
        <v>18</v>
      </c>
      <c r="B19" s="14">
        <v>0</v>
      </c>
      <c r="C19" s="14">
        <v>0</v>
      </c>
      <c r="D19" s="14">
        <v>2</v>
      </c>
      <c r="E19" s="14">
        <v>1</v>
      </c>
      <c r="F19" s="14">
        <v>4</v>
      </c>
      <c r="G19" s="14">
        <v>4</v>
      </c>
      <c r="H19" s="14">
        <v>1</v>
      </c>
      <c r="I19" s="14">
        <v>0</v>
      </c>
      <c r="J19" s="14">
        <v>0</v>
      </c>
      <c r="K19" s="14">
        <v>2</v>
      </c>
      <c r="L19" s="14">
        <v>1</v>
      </c>
      <c r="M19" s="14">
        <v>1</v>
      </c>
      <c r="N19" s="14">
        <v>0</v>
      </c>
      <c r="O19" s="12">
        <f t="shared" si="2"/>
        <v>16</v>
      </c>
      <c r="P19"/>
      <c r="Q19"/>
      <c r="R19"/>
      <c r="S19"/>
      <c r="T19"/>
      <c r="U19"/>
    </row>
    <row r="20" spans="1:21" ht="18.75" customHeight="1">
      <c r="A20" s="17" t="s">
        <v>10</v>
      </c>
      <c r="B20" s="18">
        <f>B21+B22+B23</f>
        <v>51313</v>
      </c>
      <c r="C20" s="18">
        <f>C21+C22+C23</f>
        <v>31550</v>
      </c>
      <c r="D20" s="18">
        <f>D21+D22+D23</f>
        <v>37856</v>
      </c>
      <c r="E20" s="18">
        <f>E21+E22+E23</f>
        <v>4220</v>
      </c>
      <c r="F20" s="18">
        <f aca="true" t="shared" si="6" ref="F20:N20">F21+F22+F23</f>
        <v>33265</v>
      </c>
      <c r="G20" s="18">
        <f t="shared" si="6"/>
        <v>42208</v>
      </c>
      <c r="H20" s="18">
        <f>H21+H22+H23</f>
        <v>31695</v>
      </c>
      <c r="I20" s="18">
        <f>I21+I22+I23</f>
        <v>7990</v>
      </c>
      <c r="J20" s="18">
        <f>J21+J22+J23</f>
        <v>50860</v>
      </c>
      <c r="K20" s="18">
        <f>K21+K22+K23</f>
        <v>30091</v>
      </c>
      <c r="L20" s="18">
        <f>L21+L22+L23</f>
        <v>54116</v>
      </c>
      <c r="M20" s="18">
        <f t="shared" si="6"/>
        <v>14622</v>
      </c>
      <c r="N20" s="18">
        <f t="shared" si="6"/>
        <v>7693</v>
      </c>
      <c r="O20" s="12">
        <f aca="true" t="shared" si="7" ref="O20:O26">SUM(B20:N20)</f>
        <v>397479</v>
      </c>
      <c r="P20"/>
      <c r="Q20"/>
      <c r="R20"/>
      <c r="S20"/>
      <c r="T20"/>
      <c r="U20"/>
    </row>
    <row r="21" spans="1:21" ht="18.75" customHeight="1">
      <c r="A21" s="13" t="s">
        <v>11</v>
      </c>
      <c r="B21" s="14">
        <v>26709</v>
      </c>
      <c r="C21" s="14">
        <v>18033</v>
      </c>
      <c r="D21" s="14">
        <v>18535</v>
      </c>
      <c r="E21" s="14">
        <v>2204</v>
      </c>
      <c r="F21" s="14">
        <v>17831</v>
      </c>
      <c r="G21" s="14">
        <v>21546</v>
      </c>
      <c r="H21" s="14">
        <v>17420</v>
      </c>
      <c r="I21" s="14">
        <v>4517</v>
      </c>
      <c r="J21" s="14">
        <v>27358</v>
      </c>
      <c r="K21" s="14">
        <v>15538</v>
      </c>
      <c r="L21" s="14">
        <v>26349</v>
      </c>
      <c r="M21" s="14">
        <v>7164</v>
      </c>
      <c r="N21" s="14">
        <v>3596</v>
      </c>
      <c r="O21" s="12">
        <f t="shared" si="7"/>
        <v>206800</v>
      </c>
      <c r="P21"/>
      <c r="Q21"/>
      <c r="R21"/>
      <c r="S21"/>
      <c r="T21"/>
      <c r="U21"/>
    </row>
    <row r="22" spans="1:21" ht="18.75" customHeight="1">
      <c r="A22" s="13" t="s">
        <v>12</v>
      </c>
      <c r="B22" s="14">
        <v>24002</v>
      </c>
      <c r="C22" s="14">
        <v>13013</v>
      </c>
      <c r="D22" s="14">
        <v>18920</v>
      </c>
      <c r="E22" s="14">
        <v>1957</v>
      </c>
      <c r="F22" s="14">
        <v>15008</v>
      </c>
      <c r="G22" s="14">
        <v>19942</v>
      </c>
      <c r="H22" s="14">
        <v>13913</v>
      </c>
      <c r="I22" s="14">
        <v>3375</v>
      </c>
      <c r="J22" s="14">
        <v>23099</v>
      </c>
      <c r="K22" s="14">
        <v>14183</v>
      </c>
      <c r="L22" s="14">
        <v>27266</v>
      </c>
      <c r="M22" s="14">
        <v>7302</v>
      </c>
      <c r="N22" s="14">
        <v>4010</v>
      </c>
      <c r="O22" s="12">
        <f t="shared" si="7"/>
        <v>185990</v>
      </c>
      <c r="P22"/>
      <c r="Q22"/>
      <c r="R22"/>
      <c r="S22"/>
      <c r="T22"/>
      <c r="U22"/>
    </row>
    <row r="23" spans="1:21" ht="18.75" customHeight="1">
      <c r="A23" s="13" t="s">
        <v>13</v>
      </c>
      <c r="B23" s="14">
        <v>602</v>
      </c>
      <c r="C23" s="14">
        <v>504</v>
      </c>
      <c r="D23" s="14">
        <v>401</v>
      </c>
      <c r="E23" s="14">
        <v>59</v>
      </c>
      <c r="F23" s="14">
        <v>426</v>
      </c>
      <c r="G23" s="14">
        <v>720</v>
      </c>
      <c r="H23" s="14">
        <v>362</v>
      </c>
      <c r="I23" s="14">
        <v>98</v>
      </c>
      <c r="J23" s="14">
        <v>403</v>
      </c>
      <c r="K23" s="14">
        <v>370</v>
      </c>
      <c r="L23" s="14">
        <v>501</v>
      </c>
      <c r="M23" s="14">
        <v>156</v>
      </c>
      <c r="N23" s="14">
        <v>87</v>
      </c>
      <c r="O23" s="12">
        <f t="shared" si="7"/>
        <v>4689</v>
      </c>
      <c r="P23"/>
      <c r="Q23"/>
      <c r="R23"/>
      <c r="S23"/>
      <c r="T23"/>
      <c r="U23"/>
    </row>
    <row r="24" spans="1:21" ht="18.75" customHeight="1">
      <c r="A24" s="17" t="s">
        <v>14</v>
      </c>
      <c r="B24" s="14">
        <f>B25+B26</f>
        <v>70891</v>
      </c>
      <c r="C24" s="14">
        <f>C25+C26</f>
        <v>48387</v>
      </c>
      <c r="D24" s="14">
        <f>D25+D26</f>
        <v>57271</v>
      </c>
      <c r="E24" s="14">
        <f>E25+E26</f>
        <v>7606</v>
      </c>
      <c r="F24" s="14">
        <f aca="true" t="shared" si="8" ref="F24:N24">F25+F26</f>
        <v>53471</v>
      </c>
      <c r="G24" s="14">
        <f t="shared" si="8"/>
        <v>72268</v>
      </c>
      <c r="H24" s="14">
        <f>H25+H26</f>
        <v>47256</v>
      </c>
      <c r="I24" s="14">
        <f>I25+I26</f>
        <v>11394</v>
      </c>
      <c r="J24" s="14">
        <f>J25+J26</f>
        <v>56312</v>
      </c>
      <c r="K24" s="14">
        <f>K25+K26</f>
        <v>42943</v>
      </c>
      <c r="L24" s="14">
        <f>L25+L26</f>
        <v>48042</v>
      </c>
      <c r="M24" s="14">
        <f t="shared" si="8"/>
        <v>12766</v>
      </c>
      <c r="N24" s="14">
        <f t="shared" si="8"/>
        <v>6490</v>
      </c>
      <c r="O24" s="12">
        <f t="shared" si="7"/>
        <v>535097</v>
      </c>
      <c r="P24"/>
      <c r="Q24"/>
      <c r="R24"/>
      <c r="S24"/>
      <c r="T24"/>
      <c r="U24"/>
    </row>
    <row r="25" spans="1:21" ht="18.75" customHeight="1">
      <c r="A25" s="13" t="s">
        <v>42</v>
      </c>
      <c r="B25" s="14">
        <v>34557</v>
      </c>
      <c r="C25" s="14">
        <v>27454</v>
      </c>
      <c r="D25" s="14">
        <v>31718</v>
      </c>
      <c r="E25" s="14">
        <v>4664</v>
      </c>
      <c r="F25" s="14">
        <v>30265</v>
      </c>
      <c r="G25" s="14">
        <v>42513</v>
      </c>
      <c r="H25" s="14">
        <v>28031</v>
      </c>
      <c r="I25" s="14">
        <v>7334</v>
      </c>
      <c r="J25" s="14">
        <v>28435</v>
      </c>
      <c r="K25" s="14">
        <v>25237</v>
      </c>
      <c r="L25" s="14">
        <v>25163</v>
      </c>
      <c r="M25" s="14">
        <v>6754</v>
      </c>
      <c r="N25" s="14">
        <v>3176</v>
      </c>
      <c r="O25" s="12">
        <f t="shared" si="7"/>
        <v>295301</v>
      </c>
      <c r="P25"/>
      <c r="Q25"/>
      <c r="R25"/>
      <c r="S25"/>
      <c r="T25"/>
      <c r="U25"/>
    </row>
    <row r="26" spans="1:21" ht="18.75" customHeight="1">
      <c r="A26" s="13" t="s">
        <v>43</v>
      </c>
      <c r="B26" s="14">
        <v>36334</v>
      </c>
      <c r="C26" s="14">
        <v>20933</v>
      </c>
      <c r="D26" s="14">
        <v>25553</v>
      </c>
      <c r="E26" s="14">
        <v>2942</v>
      </c>
      <c r="F26" s="14">
        <v>23206</v>
      </c>
      <c r="G26" s="14">
        <v>29755</v>
      </c>
      <c r="H26" s="14">
        <v>19225</v>
      </c>
      <c r="I26" s="14">
        <v>4060</v>
      </c>
      <c r="J26" s="14">
        <v>27877</v>
      </c>
      <c r="K26" s="14">
        <v>17706</v>
      </c>
      <c r="L26" s="14">
        <v>22879</v>
      </c>
      <c r="M26" s="14">
        <v>6012</v>
      </c>
      <c r="N26" s="14">
        <v>3314</v>
      </c>
      <c r="O26" s="12">
        <f t="shared" si="7"/>
        <v>239796</v>
      </c>
      <c r="P26"/>
      <c r="Q26"/>
      <c r="R26"/>
      <c r="S26"/>
      <c r="T26"/>
      <c r="U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1" ht="18.75" customHeight="1">
      <c r="A28" s="2" t="s">
        <v>44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5"/>
      <c r="P28"/>
      <c r="Q28"/>
      <c r="R28"/>
      <c r="S28"/>
      <c r="T28"/>
      <c r="U28"/>
    </row>
    <row r="29" spans="1:16" ht="18.75" customHeight="1">
      <c r="A29" s="17" t="s">
        <v>45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1" ht="18.75" customHeight="1">
      <c r="A30" s="53" t="s">
        <v>46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6"/>
      <c r="P30"/>
      <c r="Q30"/>
      <c r="R30"/>
      <c r="S30"/>
      <c r="T30"/>
      <c r="U30"/>
    </row>
    <row r="31" spans="1:15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5" ht="18.75" customHeight="1">
      <c r="A32" s="56" t="s">
        <v>47</v>
      </c>
      <c r="B32" s="57">
        <f>B33*B34</f>
        <v>3257.0800000000004</v>
      </c>
      <c r="C32" s="57">
        <f aca="true" t="shared" si="10" ref="C32:I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2242.7200000000003</v>
      </c>
      <c r="I32" s="57">
        <f t="shared" si="10"/>
        <v>654.84</v>
      </c>
      <c r="J32" s="57">
        <f>J33*J34</f>
        <v>2546.6000000000004</v>
      </c>
      <c r="K32" s="57">
        <f>K33*K34</f>
        <v>2118.6</v>
      </c>
      <c r="L32" s="57">
        <f>L33*L34</f>
        <v>2602.2400000000002</v>
      </c>
      <c r="M32" s="57">
        <f>M33*M34</f>
        <v>1271.16</v>
      </c>
      <c r="N32" s="57">
        <f>N33*N34</f>
        <v>719.0400000000001</v>
      </c>
      <c r="O32" s="25">
        <f>SUM(B32:N32)</f>
        <v>25436.04</v>
      </c>
    </row>
    <row r="33" spans="1:21" ht="18.75" customHeight="1">
      <c r="A33" s="53" t="s">
        <v>48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524</v>
      </c>
      <c r="I33" s="59">
        <v>153</v>
      </c>
      <c r="J33" s="59">
        <v>595</v>
      </c>
      <c r="K33" s="59">
        <v>495</v>
      </c>
      <c r="L33" s="59">
        <v>608</v>
      </c>
      <c r="M33" s="59">
        <v>297</v>
      </c>
      <c r="N33" s="59">
        <v>168</v>
      </c>
      <c r="O33" s="12">
        <f>SUM(B33:N33)</f>
        <v>5943</v>
      </c>
      <c r="P33"/>
      <c r="Q33"/>
      <c r="R33"/>
      <c r="S33"/>
      <c r="T33"/>
      <c r="U33"/>
    </row>
    <row r="34" spans="1:21" ht="18.75" customHeight="1">
      <c r="A34" s="53" t="s">
        <v>49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 s="55">
        <v>0</v>
      </c>
      <c r="P34"/>
      <c r="Q34"/>
      <c r="R34"/>
      <c r="S34"/>
      <c r="T34"/>
      <c r="U34"/>
    </row>
    <row r="35" spans="1:15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1:15" ht="18.75" customHeight="1">
      <c r="A36" s="60" t="s">
        <v>50</v>
      </c>
      <c r="B36" s="61">
        <f>B37+B38+B39+B40</f>
        <v>452359.82327652007</v>
      </c>
      <c r="C36" s="61">
        <f aca="true" t="shared" si="11" ref="C36:N36">C37+C38+C39+C40</f>
        <v>302765.3731705</v>
      </c>
      <c r="D36" s="61">
        <f t="shared" si="11"/>
        <v>350345.32807300007</v>
      </c>
      <c r="E36" s="61">
        <f t="shared" si="11"/>
        <v>52016.46023999999</v>
      </c>
      <c r="F36" s="61">
        <f t="shared" si="11"/>
        <v>341619.83033784997</v>
      </c>
      <c r="G36" s="61">
        <f t="shared" si="11"/>
        <v>368940.68799999997</v>
      </c>
      <c r="H36" s="61">
        <f t="shared" si="11"/>
        <v>302566.34249999997</v>
      </c>
      <c r="I36" s="61">
        <f>I37+I38+I39+I40</f>
        <v>72623.00725119999</v>
      </c>
      <c r="J36" s="61">
        <f>J37+J38+J39+J40</f>
        <v>396157.13628979994</v>
      </c>
      <c r="K36" s="61">
        <f>K37+K38+K39+K40</f>
        <v>310845.6816219999</v>
      </c>
      <c r="L36" s="61">
        <f>L37+L38+L39+L40</f>
        <v>401871.70013967995</v>
      </c>
      <c r="M36" s="61">
        <f t="shared" si="11"/>
        <v>142541.50557308996</v>
      </c>
      <c r="N36" s="61">
        <f t="shared" si="11"/>
        <v>74973.95554896</v>
      </c>
      <c r="O36" s="61">
        <f>O37+O38+O39+O40</f>
        <v>3569626.8320226</v>
      </c>
    </row>
    <row r="37" spans="1:15" ht="18.75" customHeight="1">
      <c r="A37" s="58" t="s">
        <v>51</v>
      </c>
      <c r="B37" s="55">
        <f aca="true" t="shared" si="12" ref="B37:N37">B29*B7</f>
        <v>449869.6818</v>
      </c>
      <c r="C37" s="55">
        <f t="shared" si="12"/>
        <v>301249.05799999996</v>
      </c>
      <c r="D37" s="55">
        <f t="shared" si="12"/>
        <v>339003.57200000004</v>
      </c>
      <c r="E37" s="55">
        <f t="shared" si="12"/>
        <v>51494.869999999995</v>
      </c>
      <c r="F37" s="55">
        <f t="shared" si="12"/>
        <v>340450.76009999996</v>
      </c>
      <c r="G37" s="55">
        <f t="shared" si="12"/>
        <v>367361.564</v>
      </c>
      <c r="H37" s="55">
        <f t="shared" si="12"/>
        <v>297639.6825</v>
      </c>
      <c r="I37" s="55">
        <f>I29*I7</f>
        <v>72171.1936</v>
      </c>
      <c r="J37" s="55">
        <f>J29*J7</f>
        <v>390676.936</v>
      </c>
      <c r="K37" s="55">
        <f>K29*K7</f>
        <v>306095.26999999996</v>
      </c>
      <c r="L37" s="55">
        <f>L29*L7</f>
        <v>396375.6161</v>
      </c>
      <c r="M37" s="55">
        <f t="shared" si="12"/>
        <v>139341.73799999998</v>
      </c>
      <c r="N37" s="55">
        <f t="shared" si="12"/>
        <v>74475.225</v>
      </c>
      <c r="O37" s="57">
        <f>SUM(B37:N37)</f>
        <v>3526205.1670999997</v>
      </c>
    </row>
    <row r="38" spans="1:15" ht="18.75" customHeight="1">
      <c r="A38" s="58" t="s">
        <v>52</v>
      </c>
      <c r="B38" s="55">
        <f aca="true" t="shared" si="13" ref="B38:N38">B30*B7</f>
        <v>-1334.06852348</v>
      </c>
      <c r="C38" s="55">
        <f t="shared" si="13"/>
        <v>-876.2048295</v>
      </c>
      <c r="D38" s="55">
        <f t="shared" si="13"/>
        <v>-1007.0939269999999</v>
      </c>
      <c r="E38" s="55">
        <f t="shared" si="13"/>
        <v>-124.68976</v>
      </c>
      <c r="F38" s="55">
        <f t="shared" si="13"/>
        <v>-992.3297621500001</v>
      </c>
      <c r="G38" s="55">
        <f t="shared" si="13"/>
        <v>-1083.036</v>
      </c>
      <c r="H38" s="55">
        <f t="shared" si="13"/>
        <v>-819.42</v>
      </c>
      <c r="I38" s="55">
        <f>I30*I7</f>
        <v>-203.02634880000002</v>
      </c>
      <c r="J38" s="55">
        <f>J30*J7</f>
        <v>-1124.6197102</v>
      </c>
      <c r="K38" s="55">
        <f>K30*K7</f>
        <v>-875.5383780000001</v>
      </c>
      <c r="L38" s="55">
        <f>L30*L7</f>
        <v>-1164.3759603199999</v>
      </c>
      <c r="M38" s="55">
        <f t="shared" si="13"/>
        <v>-406.47242690999997</v>
      </c>
      <c r="N38" s="55">
        <f t="shared" si="13"/>
        <v>-220.30945104</v>
      </c>
      <c r="O38" s="25">
        <f>SUM(B38:N38)</f>
        <v>-10231.185077400001</v>
      </c>
    </row>
    <row r="39" spans="1:15" ht="18.75" customHeight="1">
      <c r="A39" s="58" t="s">
        <v>53</v>
      </c>
      <c r="B39" s="55">
        <f aca="true" t="shared" si="14" ref="B39:N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2242.7200000000003</v>
      </c>
      <c r="I39" s="55">
        <f>I32</f>
        <v>654.84</v>
      </c>
      <c r="J39" s="55">
        <f>J32</f>
        <v>2546.6000000000004</v>
      </c>
      <c r="K39" s="55">
        <f>K32</f>
        <v>2118.6</v>
      </c>
      <c r="L39" s="55">
        <f>L32</f>
        <v>2602.2400000000002</v>
      </c>
      <c r="M39" s="55">
        <f t="shared" si="14"/>
        <v>1271.16</v>
      </c>
      <c r="N39" s="55">
        <f t="shared" si="14"/>
        <v>719.0400000000001</v>
      </c>
      <c r="O39" s="57">
        <f>SUM(B39:N39)</f>
        <v>25436.04</v>
      </c>
    </row>
    <row r="40" spans="1:21" ht="18.75" customHeight="1">
      <c r="A40" s="2" t="s">
        <v>54</v>
      </c>
      <c r="B40" s="55">
        <v>567.13</v>
      </c>
      <c r="C40" s="55">
        <v>0</v>
      </c>
      <c r="D40" s="55">
        <v>10187.45</v>
      </c>
      <c r="E40" s="55">
        <v>0</v>
      </c>
      <c r="F40" s="55">
        <v>0</v>
      </c>
      <c r="G40" s="55">
        <v>0</v>
      </c>
      <c r="H40" s="55">
        <v>3503.36</v>
      </c>
      <c r="I40" s="55">
        <v>0</v>
      </c>
      <c r="J40" s="55">
        <v>4058.22</v>
      </c>
      <c r="K40" s="55">
        <v>3507.35</v>
      </c>
      <c r="L40" s="55">
        <v>4058.22</v>
      </c>
      <c r="M40" s="55">
        <v>2335.08</v>
      </c>
      <c r="N40" s="55">
        <v>0</v>
      </c>
      <c r="O40" s="57">
        <f>SUM(B40:N40)</f>
        <v>28216.809999999998</v>
      </c>
      <c r="P40"/>
      <c r="Q40"/>
      <c r="R40"/>
      <c r="S40"/>
      <c r="T40"/>
      <c r="U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2"/>
    </row>
    <row r="42" spans="1:15" ht="18.75" customHeight="1">
      <c r="A42" s="2" t="s">
        <v>55</v>
      </c>
      <c r="B42" s="25">
        <f>+B43+B46+B55+B56</f>
        <v>-58109.6</v>
      </c>
      <c r="C42" s="25">
        <f>+C43+C46+C55+C56</f>
        <v>-53561</v>
      </c>
      <c r="D42" s="25">
        <f>+D43+D46+D55+D56</f>
        <v>-47507.6</v>
      </c>
      <c r="E42" s="25">
        <f>+E43+E46+E55+E56</f>
        <v>-3078</v>
      </c>
      <c r="F42" s="25">
        <f>+F43+F46+F55+F56</f>
        <v>-39345.2</v>
      </c>
      <c r="G42" s="25">
        <f>+G43+G46+G55+G56</f>
        <v>-61594.2</v>
      </c>
      <c r="H42" s="25">
        <f>+H43+H46+H55+H56</f>
        <v>-52892.2</v>
      </c>
      <c r="I42" s="25">
        <f>+I43+I46+I55+I56</f>
        <v>-13682.2</v>
      </c>
      <c r="J42" s="25">
        <f>+J43+J46+J55+J56</f>
        <v>-39991.2</v>
      </c>
      <c r="K42" s="25">
        <f>+K43+K46+K55+K56</f>
        <v>-45265.6</v>
      </c>
      <c r="L42" s="25">
        <f>+L43+L46+L55+L56</f>
        <v>-41005.8</v>
      </c>
      <c r="M42" s="25">
        <f>+M43+M46+M55+M56</f>
        <v>-17062</v>
      </c>
      <c r="N42" s="25">
        <f>+N43+N46+N55+N56</f>
        <v>-9918</v>
      </c>
      <c r="O42" s="25">
        <f>+O43+O46+O55+O56</f>
        <v>-483012.60000000003</v>
      </c>
    </row>
    <row r="43" spans="1:15" ht="18.75" customHeight="1">
      <c r="A43" s="17" t="s">
        <v>56</v>
      </c>
      <c r="B43" s="26">
        <f>B44+B45</f>
        <v>-58109.6</v>
      </c>
      <c r="C43" s="26">
        <f>C44+C45</f>
        <v>-53561</v>
      </c>
      <c r="D43" s="26">
        <f>D44+D45</f>
        <v>-47507.6</v>
      </c>
      <c r="E43" s="26">
        <f>E44+E45</f>
        <v>-3078</v>
      </c>
      <c r="F43" s="26">
        <f aca="true" t="shared" si="15" ref="F43:N43">F44+F45</f>
        <v>-39345.2</v>
      </c>
      <c r="G43" s="26">
        <f t="shared" si="15"/>
        <v>-61594.2</v>
      </c>
      <c r="H43" s="26">
        <f t="shared" si="15"/>
        <v>-52892.2</v>
      </c>
      <c r="I43" s="26">
        <f>I44+I45</f>
        <v>-13182.2</v>
      </c>
      <c r="J43" s="26">
        <f>J44+J45</f>
        <v>-39991.2</v>
      </c>
      <c r="K43" s="26">
        <f>K44+K45</f>
        <v>-45265.6</v>
      </c>
      <c r="L43" s="26">
        <f>L44+L45</f>
        <v>-41005.8</v>
      </c>
      <c r="M43" s="26">
        <f t="shared" si="15"/>
        <v>-17062</v>
      </c>
      <c r="N43" s="26">
        <f t="shared" si="15"/>
        <v>-9918</v>
      </c>
      <c r="O43" s="25">
        <f aca="true" t="shared" si="16" ref="O43:O56">SUM(B43:N43)</f>
        <v>-482512.60000000003</v>
      </c>
    </row>
    <row r="44" spans="1:21" ht="18.75" customHeight="1">
      <c r="A44" s="13" t="s">
        <v>57</v>
      </c>
      <c r="B44" s="20">
        <f>ROUND(-B9*$D$3,2)</f>
        <v>-58109.6</v>
      </c>
      <c r="C44" s="20">
        <f>ROUND(-C9*$D$3,2)</f>
        <v>-53561</v>
      </c>
      <c r="D44" s="20">
        <f>ROUND(-D9*$D$3,2)</f>
        <v>-47507.6</v>
      </c>
      <c r="E44" s="20">
        <f>ROUND(-E9*$D$3,2)</f>
        <v>-3078</v>
      </c>
      <c r="F44" s="20">
        <f aca="true" t="shared" si="17" ref="F44:N44">ROUND(-F9*$D$3,2)</f>
        <v>-39345.2</v>
      </c>
      <c r="G44" s="20">
        <f t="shared" si="17"/>
        <v>-61594.2</v>
      </c>
      <c r="H44" s="20">
        <f t="shared" si="17"/>
        <v>-52892.2</v>
      </c>
      <c r="I44" s="20">
        <f>ROUND(-I9*$D$3,2)</f>
        <v>-13182.2</v>
      </c>
      <c r="J44" s="20">
        <f>ROUND(-J9*$D$3,2)</f>
        <v>-39991.2</v>
      </c>
      <c r="K44" s="20">
        <f>ROUND(-K9*$D$3,2)</f>
        <v>-45265.6</v>
      </c>
      <c r="L44" s="20">
        <f>ROUND(-L9*$D$3,2)</f>
        <v>-41005.8</v>
      </c>
      <c r="M44" s="20">
        <f t="shared" si="17"/>
        <v>-17062</v>
      </c>
      <c r="N44" s="20">
        <f t="shared" si="17"/>
        <v>-9918</v>
      </c>
      <c r="O44" s="47">
        <f t="shared" si="16"/>
        <v>-482512.60000000003</v>
      </c>
      <c r="P44"/>
      <c r="Q44"/>
      <c r="R44"/>
      <c r="S44"/>
      <c r="T44"/>
      <c r="U44"/>
    </row>
    <row r="45" spans="1:21" ht="18.75" customHeight="1">
      <c r="A45" s="13" t="s">
        <v>58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 t="shared" si="18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7">
        <f>SUM(B45:N45)</f>
        <v>0</v>
      </c>
      <c r="P45"/>
      <c r="Q45"/>
      <c r="R45"/>
      <c r="S45"/>
      <c r="T45"/>
      <c r="U45"/>
    </row>
    <row r="46" spans="1:15" ht="18.75" customHeight="1">
      <c r="A46" s="17" t="s">
        <v>59</v>
      </c>
      <c r="B46" s="26">
        <f aca="true" t="shared" si="19" ref="B46:N46">SUM(B47:B55)</f>
        <v>0</v>
      </c>
      <c r="C46" s="26">
        <f t="shared" si="19"/>
        <v>0</v>
      </c>
      <c r="D46" s="26">
        <f t="shared" si="19"/>
        <v>0</v>
      </c>
      <c r="E46" s="26">
        <f t="shared" si="19"/>
        <v>0</v>
      </c>
      <c r="F46" s="26">
        <f t="shared" si="19"/>
        <v>0</v>
      </c>
      <c r="G46" s="26">
        <f t="shared" si="19"/>
        <v>0</v>
      </c>
      <c r="H46" s="26">
        <f t="shared" si="19"/>
        <v>0</v>
      </c>
      <c r="I46" s="26">
        <f t="shared" si="19"/>
        <v>-500</v>
      </c>
      <c r="J46" s="26">
        <f t="shared" si="19"/>
        <v>0</v>
      </c>
      <c r="K46" s="26">
        <f t="shared" si="19"/>
        <v>0</v>
      </c>
      <c r="L46" s="26">
        <f t="shared" si="19"/>
        <v>0</v>
      </c>
      <c r="M46" s="26">
        <f t="shared" si="19"/>
        <v>0</v>
      </c>
      <c r="N46" s="26">
        <f t="shared" si="19"/>
        <v>0</v>
      </c>
      <c r="O46" s="26">
        <f>SUM(O47:O55)</f>
        <v>-500</v>
      </c>
    </row>
    <row r="47" spans="1:21" ht="18.75" customHeight="1">
      <c r="A47" s="13" t="s">
        <v>60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</row>
    <row r="48" spans="1:21" ht="18.75" customHeight="1">
      <c r="A48" s="13" t="s">
        <v>61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</row>
    <row r="49" spans="1:21" ht="18.75" customHeight="1">
      <c r="A49" s="13" t="s">
        <v>62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-500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6"/>
        <v>-500</v>
      </c>
      <c r="P49"/>
      <c r="Q49"/>
      <c r="R49"/>
      <c r="S49"/>
      <c r="T49"/>
      <c r="U49"/>
    </row>
    <row r="50" spans="1:21" ht="18.75" customHeight="1">
      <c r="A50" s="13" t="s">
        <v>63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</row>
    <row r="51" spans="1:21" ht="18.75" customHeight="1">
      <c r="A51" s="13" t="s">
        <v>64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</row>
    <row r="52" spans="1:21" ht="18.75" customHeight="1">
      <c r="A52" s="16" t="s">
        <v>65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</row>
    <row r="53" spans="1:21" ht="18.75" customHeight="1">
      <c r="A53" s="16" t="s">
        <v>66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</row>
    <row r="54" spans="1:21" ht="18.75" customHeight="1">
      <c r="A54" s="16" t="s">
        <v>104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6"/>
        <v>0</v>
      </c>
      <c r="P54"/>
      <c r="Q54"/>
      <c r="R54"/>
      <c r="S54"/>
      <c r="T54"/>
      <c r="U54"/>
    </row>
    <row r="55" spans="1:21" ht="18.75" customHeight="1">
      <c r="A55" s="17" t="s">
        <v>67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</row>
    <row r="56" spans="1:21" ht="18.75" customHeight="1">
      <c r="A56" s="17" t="s">
        <v>68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</row>
    <row r="57" spans="1:15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20"/>
    </row>
    <row r="58" spans="1:21" ht="15.75">
      <c r="A58" s="2" t="s">
        <v>69</v>
      </c>
      <c r="B58" s="29">
        <f aca="true" t="shared" si="20" ref="B58:N58">+B36+B42</f>
        <v>394250.2232765201</v>
      </c>
      <c r="C58" s="29">
        <f t="shared" si="20"/>
        <v>249204.37317049998</v>
      </c>
      <c r="D58" s="29">
        <f t="shared" si="20"/>
        <v>302837.7280730001</v>
      </c>
      <c r="E58" s="29">
        <f t="shared" si="20"/>
        <v>48938.46023999999</v>
      </c>
      <c r="F58" s="29">
        <f t="shared" si="20"/>
        <v>302274.63033784996</v>
      </c>
      <c r="G58" s="29">
        <f t="shared" si="20"/>
        <v>307346.48799999995</v>
      </c>
      <c r="H58" s="29">
        <f t="shared" si="20"/>
        <v>249674.14249999996</v>
      </c>
      <c r="I58" s="29">
        <f t="shared" si="20"/>
        <v>58940.80725119999</v>
      </c>
      <c r="J58" s="29">
        <f>+J36+J42</f>
        <v>356165.9362897999</v>
      </c>
      <c r="K58" s="29">
        <f>+K36+K42</f>
        <v>265580.0816219999</v>
      </c>
      <c r="L58" s="29">
        <f>+L36+L42</f>
        <v>360865.90013967996</v>
      </c>
      <c r="M58" s="29">
        <f t="shared" si="20"/>
        <v>125479.50557308996</v>
      </c>
      <c r="N58" s="29">
        <f t="shared" si="20"/>
        <v>65055.95554896</v>
      </c>
      <c r="O58" s="29">
        <f>SUM(B58:N58)</f>
        <v>3086614.2320226</v>
      </c>
      <c r="P58"/>
      <c r="Q58"/>
      <c r="R58"/>
      <c r="S58"/>
      <c r="T58"/>
      <c r="U58"/>
    </row>
    <row r="59" spans="1:15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8" ht="18.75" customHeight="1">
      <c r="A61" s="2" t="s">
        <v>70</v>
      </c>
      <c r="B61" s="36">
        <f>SUM(B62:B75)</f>
        <v>394250.22</v>
      </c>
      <c r="C61" s="36">
        <f aca="true" t="shared" si="21" ref="C61:N61">SUM(C62:C75)</f>
        <v>249204.38</v>
      </c>
      <c r="D61" s="36">
        <f t="shared" si="21"/>
        <v>302837.73</v>
      </c>
      <c r="E61" s="36">
        <f t="shared" si="21"/>
        <v>48938.46</v>
      </c>
      <c r="F61" s="36">
        <f t="shared" si="21"/>
        <v>302274.63</v>
      </c>
      <c r="G61" s="36">
        <f t="shared" si="21"/>
        <v>307346.48</v>
      </c>
      <c r="H61" s="36">
        <f t="shared" si="21"/>
        <v>249674.13999999998</v>
      </c>
      <c r="I61" s="36">
        <f t="shared" si="21"/>
        <v>58940.8</v>
      </c>
      <c r="J61" s="36">
        <f t="shared" si="21"/>
        <v>356165.93</v>
      </c>
      <c r="K61" s="36">
        <f t="shared" si="21"/>
        <v>265580.08</v>
      </c>
      <c r="L61" s="36">
        <f t="shared" si="21"/>
        <v>360865.89999999997</v>
      </c>
      <c r="M61" s="36">
        <f t="shared" si="21"/>
        <v>125479.51</v>
      </c>
      <c r="N61" s="36">
        <f t="shared" si="21"/>
        <v>65055.96</v>
      </c>
      <c r="O61" s="29">
        <f>SUM(O62:O75)</f>
        <v>3086614.2199999997</v>
      </c>
      <c r="R61" s="73"/>
    </row>
    <row r="62" spans="1:16" ht="18.75" customHeight="1">
      <c r="A62" s="17" t="s">
        <v>71</v>
      </c>
      <c r="B62" s="36">
        <v>78218.93</v>
      </c>
      <c r="C62" s="36">
        <v>73029.58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151248.51</v>
      </c>
      <c r="P62"/>
    </row>
    <row r="63" spans="1:16" ht="18.75" customHeight="1">
      <c r="A63" s="17" t="s">
        <v>72</v>
      </c>
      <c r="B63" s="36">
        <v>316031.29</v>
      </c>
      <c r="C63" s="36">
        <v>176174.8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2" ref="O63:O74">SUM(B63:N63)</f>
        <v>492206.08999999997</v>
      </c>
      <c r="P63"/>
    </row>
    <row r="64" spans="1:17" ht="18.75" customHeight="1">
      <c r="A64" s="17" t="s">
        <v>73</v>
      </c>
      <c r="B64" s="35">
        <v>0</v>
      </c>
      <c r="C64" s="35">
        <v>0</v>
      </c>
      <c r="D64" s="26">
        <v>302837.73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2"/>
        <v>302837.73</v>
      </c>
      <c r="Q64"/>
    </row>
    <row r="65" spans="1:15" ht="18.75" customHeight="1">
      <c r="A65" s="17" t="s">
        <v>74</v>
      </c>
      <c r="B65" s="35">
        <v>0</v>
      </c>
      <c r="C65" s="35">
        <v>0</v>
      </c>
      <c r="D65" s="35">
        <v>0</v>
      </c>
      <c r="E65" s="26">
        <v>48938.46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2"/>
        <v>48938.46</v>
      </c>
    </row>
    <row r="66" spans="1:15" ht="18.75" customHeight="1">
      <c r="A66" s="17" t="s">
        <v>75</v>
      </c>
      <c r="B66" s="35">
        <v>0</v>
      </c>
      <c r="C66" s="35">
        <v>0</v>
      </c>
      <c r="D66" s="35">
        <v>0</v>
      </c>
      <c r="E66" s="35">
        <v>0</v>
      </c>
      <c r="F66" s="26">
        <v>302274.63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2"/>
        <v>302274.63</v>
      </c>
    </row>
    <row r="67" spans="1:15" ht="18.75" customHeight="1">
      <c r="A67" s="17" t="s">
        <v>76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307346.48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2"/>
        <v>307346.48</v>
      </c>
    </row>
    <row r="68" spans="1:15" ht="18.75" customHeight="1">
      <c r="A68" s="17" t="s">
        <v>103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246170.78+3503.36</f>
        <v>249674.13999999998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2"/>
        <v>249674.13999999998</v>
      </c>
    </row>
    <row r="69" spans="1:15" ht="18.75" customHeight="1">
      <c r="A69" s="17" t="s">
        <v>77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58940.8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2"/>
        <v>58940.8</v>
      </c>
    </row>
    <row r="70" spans="1:15" ht="18.75" customHeight="1">
      <c r="A70" s="17" t="s">
        <v>78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352107.71+4058.22</f>
        <v>356165.93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2"/>
        <v>356165.93</v>
      </c>
    </row>
    <row r="71" spans="1:18" ht="18.75" customHeight="1">
      <c r="A71" s="17" t="s">
        <v>79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262072.73+3507.35</f>
        <v>265580.08</v>
      </c>
      <c r="L71" s="35">
        <v>0</v>
      </c>
      <c r="M71" s="35">
        <v>0</v>
      </c>
      <c r="N71" s="35">
        <v>0</v>
      </c>
      <c r="O71" s="29">
        <f t="shared" si="22"/>
        <v>265580.08</v>
      </c>
      <c r="R71"/>
    </row>
    <row r="72" spans="1:19" ht="18.75" customHeight="1">
      <c r="A72" s="17" t="s">
        <v>80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356807.68+4058.22</f>
        <v>360865.89999999997</v>
      </c>
      <c r="M72" s="35">
        <v>0</v>
      </c>
      <c r="N72" s="62">
        <v>0</v>
      </c>
      <c r="O72" s="26">
        <f t="shared" si="22"/>
        <v>360865.89999999997</v>
      </c>
      <c r="S72"/>
    </row>
    <row r="73" spans="1:20" ht="18.75" customHeight="1">
      <c r="A73" s="17" t="s">
        <v>81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123144.43+2335.08</f>
        <v>125479.51</v>
      </c>
      <c r="N73" s="35">
        <v>0</v>
      </c>
      <c r="O73" s="29">
        <f t="shared" si="22"/>
        <v>125479.51</v>
      </c>
      <c r="T73"/>
    </row>
    <row r="74" spans="1:21" ht="18.75" customHeight="1">
      <c r="A74" s="17" t="s">
        <v>82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65055.96</v>
      </c>
      <c r="O74" s="26">
        <f t="shared" si="22"/>
        <v>65055.96</v>
      </c>
      <c r="P74"/>
      <c r="U74"/>
    </row>
    <row r="75" spans="1:21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</row>
    <row r="76" spans="1:15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83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84</v>
      </c>
      <c r="B79" s="45">
        <v>2.336261404301704</v>
      </c>
      <c r="C79" s="45">
        <v>2.305634383471509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45">
        <v>0</v>
      </c>
      <c r="L79" s="35">
        <v>0</v>
      </c>
      <c r="M79" s="45">
        <v>0</v>
      </c>
      <c r="N79" s="45">
        <v>0</v>
      </c>
      <c r="O79" s="29"/>
      <c r="P79"/>
    </row>
    <row r="80" spans="1:16" ht="18.75" customHeight="1">
      <c r="A80" s="17" t="s">
        <v>85</v>
      </c>
      <c r="B80" s="45">
        <v>2.0473751841079277</v>
      </c>
      <c r="C80" s="45">
        <v>1.933421990187445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45">
        <v>0</v>
      </c>
      <c r="L80" s="35">
        <v>0</v>
      </c>
      <c r="M80" s="45">
        <v>0</v>
      </c>
      <c r="N80" s="45">
        <v>0</v>
      </c>
      <c r="O80" s="29"/>
      <c r="P80"/>
    </row>
    <row r="81" spans="1:17" ht="18.75" customHeight="1">
      <c r="A81" s="17" t="s">
        <v>86</v>
      </c>
      <c r="B81" s="45">
        <v>0</v>
      </c>
      <c r="C81" s="45">
        <v>0</v>
      </c>
      <c r="D81" s="22">
        <f>(D$37+D$38+D$39)/D$7</f>
        <v>1.8745612149950406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45">
        <v>0</v>
      </c>
      <c r="L81" s="35">
        <v>0</v>
      </c>
      <c r="M81" s="45">
        <v>0</v>
      </c>
      <c r="N81" s="45">
        <v>0</v>
      </c>
      <c r="O81" s="26"/>
      <c r="Q81"/>
    </row>
    <row r="82" spans="1:15" ht="18.75" customHeight="1">
      <c r="A82" s="17" t="s">
        <v>87</v>
      </c>
      <c r="B82" s="45">
        <v>0</v>
      </c>
      <c r="C82" s="45">
        <v>0</v>
      </c>
      <c r="D82" s="45">
        <v>0</v>
      </c>
      <c r="E82" s="22">
        <f>(E$37+E$38+E$39)/E$7</f>
        <v>2.6204765863979844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45">
        <v>0</v>
      </c>
      <c r="L82" s="35">
        <v>0</v>
      </c>
      <c r="M82" s="45">
        <v>0</v>
      </c>
      <c r="N82" s="45">
        <v>0</v>
      </c>
      <c r="O82" s="29"/>
    </row>
    <row r="83" spans="1:15" ht="18.75" customHeight="1">
      <c r="A83" s="17" t="s">
        <v>88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2.188790342829821</v>
      </c>
      <c r="G83" s="35">
        <v>0</v>
      </c>
      <c r="H83" s="45">
        <v>0</v>
      </c>
      <c r="I83" s="45">
        <v>0</v>
      </c>
      <c r="J83" s="45">
        <v>0</v>
      </c>
      <c r="K83" s="45">
        <v>0</v>
      </c>
      <c r="L83" s="35">
        <v>0</v>
      </c>
      <c r="M83" s="45">
        <v>0</v>
      </c>
      <c r="N83" s="45">
        <v>0</v>
      </c>
      <c r="O83" s="26"/>
    </row>
    <row r="84" spans="1:15" ht="18.75" customHeight="1">
      <c r="A84" s="17" t="s">
        <v>89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1.7373360708231305</v>
      </c>
      <c r="H84" s="45">
        <v>0</v>
      </c>
      <c r="I84" s="45">
        <v>0</v>
      </c>
      <c r="J84" s="45">
        <v>0</v>
      </c>
      <c r="K84" s="45">
        <v>0</v>
      </c>
      <c r="L84" s="35">
        <v>0</v>
      </c>
      <c r="M84" s="45">
        <v>0</v>
      </c>
      <c r="N84" s="45">
        <v>0</v>
      </c>
      <c r="O84" s="29"/>
    </row>
    <row r="85" spans="1:15" ht="18.75" customHeight="1">
      <c r="A85" s="17" t="s">
        <v>105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f>(H$37+H$38+H$39)/H$7</f>
        <v>2.0438269776183153</v>
      </c>
      <c r="I85" s="45">
        <v>0</v>
      </c>
      <c r="J85" s="45">
        <v>0</v>
      </c>
      <c r="K85" s="45">
        <v>0</v>
      </c>
      <c r="L85" s="35">
        <v>0</v>
      </c>
      <c r="M85" s="45">
        <v>0</v>
      </c>
      <c r="N85" s="45">
        <v>0</v>
      </c>
      <c r="O85" s="29"/>
    </row>
    <row r="86" spans="1:15" ht="18.75" customHeight="1">
      <c r="A86" s="17" t="s">
        <v>90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2.003061762224183</v>
      </c>
      <c r="J86" s="45">
        <v>0</v>
      </c>
      <c r="K86" s="45">
        <v>0</v>
      </c>
      <c r="L86" s="35">
        <v>0</v>
      </c>
      <c r="M86" s="45">
        <v>0</v>
      </c>
      <c r="N86" s="45">
        <v>0</v>
      </c>
      <c r="O86" s="29"/>
    </row>
    <row r="87" spans="1:15" ht="18.75" customHeight="1">
      <c r="A87" s="17" t="s">
        <v>91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1.9831922163653006</v>
      </c>
      <c r="K87" s="45">
        <v>0</v>
      </c>
      <c r="L87" s="35">
        <v>0</v>
      </c>
      <c r="M87" s="45">
        <v>0</v>
      </c>
      <c r="N87" s="45">
        <v>0</v>
      </c>
      <c r="O87" s="26"/>
    </row>
    <row r="88" spans="1:18" ht="18.75" customHeight="1">
      <c r="A88" s="17" t="s">
        <v>92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45">
        <f>(K$37+K$38+K$39)/K$7</f>
        <v>2.234537818976297</v>
      </c>
      <c r="L88" s="35">
        <v>0</v>
      </c>
      <c r="M88" s="45">
        <v>0</v>
      </c>
      <c r="N88" s="45">
        <v>0</v>
      </c>
      <c r="O88" s="29"/>
      <c r="R88"/>
    </row>
    <row r="89" spans="1:19" ht="18.75" customHeight="1">
      <c r="A89" s="17" t="s">
        <v>93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2.1354182934392596</v>
      </c>
      <c r="M89" s="45">
        <v>0</v>
      </c>
      <c r="N89" s="45">
        <v>0</v>
      </c>
      <c r="O89" s="26"/>
      <c r="S89"/>
    </row>
    <row r="90" spans="1:20" ht="18.75" customHeight="1">
      <c r="A90" s="17" t="s">
        <v>94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f>(M$37+M$38+M$39)/M$7</f>
        <v>2.541675136832478</v>
      </c>
      <c r="N90" s="45">
        <v>0</v>
      </c>
      <c r="O90" s="63"/>
      <c r="T90"/>
    </row>
    <row r="91" spans="1:21" ht="18.75" customHeight="1">
      <c r="A91" s="34" t="s">
        <v>95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50">
        <f>(N$37+N$38+N$39)/N$7</f>
        <v>2.491574076931973</v>
      </c>
      <c r="O91" s="51"/>
      <c r="P91"/>
      <c r="U91"/>
    </row>
    <row r="92" ht="21" customHeight="1">
      <c r="A92" s="40" t="s">
        <v>41</v>
      </c>
    </row>
    <row r="95" ht="14.25">
      <c r="B95" s="41"/>
    </row>
    <row r="96" spans="8:9" ht="14.25">
      <c r="H96" s="42"/>
      <c r="I96" s="42"/>
    </row>
    <row r="97" ht="14.25"/>
    <row r="98" spans="8:12" ht="14.25">
      <c r="H98" s="43"/>
      <c r="I98" s="43"/>
      <c r="J98" s="44"/>
      <c r="K98" s="44"/>
      <c r="L98" s="44"/>
    </row>
  </sheetData>
  <sheetProtection/>
  <mergeCells count="6"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2017-09-15T20:44:44Z</dcterms:modified>
  <cp:category/>
  <cp:version/>
  <cp:contentType/>
  <cp:contentStatus/>
</cp:coreProperties>
</file>