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<sst xmlns="http://schemas.openxmlformats.org/spreadsheetml/2006/main" count="106" uniqueCount="104">
  <si>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</si>
  <si>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</si>
  <si>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</si>
  <si>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</si>
  <si>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</si>
  <si>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</si>
  <si>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</si>
  <si>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</si>
  <si>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</si>
  <si>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</si>
  <si>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</si>
  <si>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</si>
  <si>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</si>
  <si>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</si>
  <si>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</si>
  <si>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</si>
  <si>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</si>
  <si>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</si>
  <si>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</si>
  <si>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</si>
  <si>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</si>
  <si>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</si>
  <si>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</si>
  <si>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</si>
  <si>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</si>
  <si>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</si>
  <si>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</si>
  <si>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</si>
  <si>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</si>
  <si>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</si>
  <si>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</si>
  <si>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</si>
  <si>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</si>
  <si>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</si>
  <si>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</si>
  <si>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</si>
  <si>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</si>
  <si>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</si>
  <si>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</si>
  <si>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</si>
  <si>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</si>
  <si>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</si>
  <si>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</si>
  <si>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</si>
  <si>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</si>
  <si>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</si>
  <si>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</si>
  <si>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</si>
  <si>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</si>
  <si>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</si>
  <si>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</si>
  <si>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</si>
  <si>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</si>
  <si>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</si>
  <si>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</si>
  <si>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</si>
  <si>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</si>
  <si>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</si>
  <si>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</si>
  <si>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</si>
  <si>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</si>
  <si>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</si>
  <si>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</si>
  <si>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</si>
  <si>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</si>
  <si>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</si>
  <si>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</si>
  <si>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</si>
  <si>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</si>
  <si>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</si>
  <si>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</si>
  <si>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</si>
  <si>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</si>
  <si>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</si>
  <si>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</si>
  <si>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</si>
  <si>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</si>
  <si>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</si>
  <si>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</si>
  <si>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</si>
  <si>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</si>
  <si>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</si>
  <si>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</si>
  <si>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</si>
  <si>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</si>
  <si>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</si>
  <si>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</si>
  <si>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</si>
  <si>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</si>
  <si>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</si>
  <si>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</si>
  <si>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</si>
  <si>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</si>
  <si>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</si>
  <si>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</si>
  <si>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</si>
  <si>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</si>
  <si>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</si>
  <si>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</si>
  <si>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</si>
  <si>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</si>
  <si>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</si>
  <si>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07/09/17 - VENCIMENTO 14/09/17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</si>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</sst>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9" t="s">
        <v>1</v>
      </c>
      <c r="B4" s="69" t="s">
        <v>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</v>
      </c>
    </row>
    <row r="5" spans="1:14" ht="42" customHeight="1">
      <c r="A5" s="69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9"/>
    </row>
    <row r="6" spans="1:14" ht="20.25" customHeight="1">
      <c r="A6" s="69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9"/>
    </row>
    <row r="7" spans="1:20" ht="18.75" customHeight="1">
      <c r="A7" s="9" t="s">
        <v>3</v>
      </c>
      <c r="B7" s="10">
        <f>B8+B20+B24</f>
        <v>252992</v>
      </c>
      <c r="C7" s="10">
        <f>C8+C20+C24</f>
        <v>166830</v>
      </c>
      <c r="D7" s="10">
        <f>D8+D20+D24</f>
        <v>201929</v>
      </c>
      <c r="E7" s="10">
        <f>E8+E20+E24</f>
        <v>27725</v>
      </c>
      <c r="F7" s="10">
        <f aca="true" t="shared" si="0" ref="F7:M7">F8+F20+F24</f>
        <v>177698</v>
      </c>
      <c r="G7" s="10">
        <f t="shared" si="0"/>
        <v>249048</v>
      </c>
      <c r="H7" s="10">
        <f t="shared" si="0"/>
        <v>220963</v>
      </c>
      <c r="I7" s="10">
        <f>I8+I20+I24</f>
        <v>229354</v>
      </c>
      <c r="J7" s="10">
        <f>J8+J20+J24</f>
        <v>151620</v>
      </c>
      <c r="K7" s="10">
        <f>K8+K20+K24</f>
        <v>214709</v>
      </c>
      <c r="L7" s="10">
        <f t="shared" si="0"/>
        <v>67842</v>
      </c>
      <c r="M7" s="10">
        <f t="shared" si="0"/>
        <v>38067</v>
      </c>
      <c r="N7" s="10">
        <f>+N8+N20+N24</f>
        <v>1998777</v>
      </c>
      <c r="O7"/>
      <c r="P7"/>
      <c r="Q7"/>
      <c r="R7"/>
      <c r="S7"/>
      <c r="T7"/>
    </row>
    <row r="8" spans="1:20" ht="18.75" customHeight="1">
      <c r="A8" s="11" t="s">
        <v>20</v>
      </c>
      <c r="B8" s="12">
        <f>+B9+B12+B16</f>
        <v>110306</v>
      </c>
      <c r="C8" s="12">
        <f>+C9+C12+C16</f>
        <v>77828</v>
      </c>
      <c r="D8" s="12">
        <f>+D9+D12+D16</f>
        <v>98642</v>
      </c>
      <c r="E8" s="12">
        <f>+E9+E12+E16</f>
        <v>11894</v>
      </c>
      <c r="F8" s="12">
        <f aca="true" t="shared" si="1" ref="F8:M8">+F9+F12+F16</f>
        <v>81092</v>
      </c>
      <c r="G8" s="12">
        <f t="shared" si="1"/>
        <v>116782</v>
      </c>
      <c r="H8" s="12">
        <f t="shared" si="1"/>
        <v>103825</v>
      </c>
      <c r="I8" s="12">
        <f>+I9+I12+I16</f>
        <v>105899</v>
      </c>
      <c r="J8" s="12">
        <f>+J9+J12+J16</f>
        <v>72891</v>
      </c>
      <c r="K8" s="12">
        <f>+K9+K12+K16</f>
        <v>97780</v>
      </c>
      <c r="L8" s="12">
        <f t="shared" si="1"/>
        <v>34577</v>
      </c>
      <c r="M8" s="12">
        <f t="shared" si="1"/>
        <v>20215</v>
      </c>
      <c r="N8" s="12">
        <f>SUM(B8:M8)</f>
        <v>931731</v>
      </c>
      <c r="O8"/>
      <c r="P8"/>
      <c r="Q8"/>
      <c r="R8"/>
      <c r="S8"/>
      <c r="T8"/>
    </row>
    <row r="9" spans="1:20" ht="18.75" customHeight="1">
      <c r="A9" s="13" t="s">
        <v>4</v>
      </c>
      <c r="B9" s="14">
        <v>16161</v>
      </c>
      <c r="C9" s="14">
        <v>13243</v>
      </c>
      <c r="D9" s="14">
        <v>12819</v>
      </c>
      <c r="E9" s="14">
        <v>1050</v>
      </c>
      <c r="F9" s="14">
        <v>11028</v>
      </c>
      <c r="G9" s="14">
        <v>17423</v>
      </c>
      <c r="H9" s="14">
        <v>19443</v>
      </c>
      <c r="I9" s="14">
        <v>10450</v>
      </c>
      <c r="J9" s="14">
        <v>12029</v>
      </c>
      <c r="K9" s="14">
        <v>10956</v>
      </c>
      <c r="L9" s="14">
        <f>5078+26</f>
        <v>5104</v>
      </c>
      <c r="M9" s="14">
        <f>2935+11</f>
        <v>2946</v>
      </c>
      <c r="N9" s="12">
        <f aca="true" t="shared" si="2" ref="N9:N19">SUM(B9:M9)</f>
        <v>132652</v>
      </c>
      <c r="O9"/>
      <c r="P9"/>
      <c r="Q9"/>
      <c r="R9"/>
      <c r="S9"/>
      <c r="T9"/>
    </row>
    <row r="10" spans="1:20" ht="18.75" customHeight="1">
      <c r="A10" s="15" t="s">
        <v>5</v>
      </c>
      <c r="B10" s="14">
        <f>+B9-B11</f>
        <v>16161</v>
      </c>
      <c r="C10" s="14">
        <f>+C9-C11</f>
        <v>13243</v>
      </c>
      <c r="D10" s="14">
        <f>+D9-D11</f>
        <v>12819</v>
      </c>
      <c r="E10" s="14">
        <f>+E9-E11</f>
        <v>1050</v>
      </c>
      <c r="F10" s="14">
        <f aca="true" t="shared" si="3" ref="F10:M10">+F9-F11</f>
        <v>11028</v>
      </c>
      <c r="G10" s="14">
        <f t="shared" si="3"/>
        <v>17423</v>
      </c>
      <c r="H10" s="14">
        <f t="shared" si="3"/>
        <v>19443</v>
      </c>
      <c r="I10" s="14">
        <f>+I9-I11</f>
        <v>10450</v>
      </c>
      <c r="J10" s="14">
        <f>+J9-J11</f>
        <v>12029</v>
      </c>
      <c r="K10" s="14">
        <f>+K9-K11</f>
        <v>10956</v>
      </c>
      <c r="L10" s="14">
        <f t="shared" si="3"/>
        <v>5104</v>
      </c>
      <c r="M10" s="14">
        <f t="shared" si="3"/>
        <v>2946</v>
      </c>
      <c r="N10" s="12">
        <f t="shared" si="2"/>
        <v>132652</v>
      </c>
      <c r="O10"/>
      <c r="P10"/>
      <c r="Q10"/>
      <c r="R10"/>
      <c r="S10"/>
      <c r="T10"/>
    </row>
    <row r="11" spans="1:20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</row>
    <row r="12" spans="1:20" ht="18.75" customHeight="1">
      <c r="A12" s="16" t="s">
        <v>15</v>
      </c>
      <c r="B12" s="14">
        <f>B13+B14+B15</f>
        <v>87634</v>
      </c>
      <c r="C12" s="14">
        <f>C13+C14+C15</f>
        <v>60338</v>
      </c>
      <c r="D12" s="14">
        <f>D13+D14+D15</f>
        <v>80646</v>
      </c>
      <c r="E12" s="14">
        <f>E13+E14+E15</f>
        <v>10110</v>
      </c>
      <c r="F12" s="14">
        <f aca="true" t="shared" si="4" ref="F12:M12">F13+F14+F15</f>
        <v>65261</v>
      </c>
      <c r="G12" s="14">
        <f t="shared" si="4"/>
        <v>92423</v>
      </c>
      <c r="H12" s="14">
        <f t="shared" si="4"/>
        <v>78925</v>
      </c>
      <c r="I12" s="14">
        <f>I13+I14+I15</f>
        <v>88517</v>
      </c>
      <c r="J12" s="14">
        <f>J13+J14+J15</f>
        <v>56673</v>
      </c>
      <c r="K12" s="14">
        <f>K13+K14+K15</f>
        <v>80192</v>
      </c>
      <c r="L12" s="14">
        <f t="shared" si="4"/>
        <v>27707</v>
      </c>
      <c r="M12" s="14">
        <f t="shared" si="4"/>
        <v>16371</v>
      </c>
      <c r="N12" s="12">
        <f t="shared" si="2"/>
        <v>744797</v>
      </c>
      <c r="O12"/>
      <c r="P12"/>
      <c r="Q12"/>
      <c r="R12"/>
      <c r="S12"/>
      <c r="T12"/>
    </row>
    <row r="13" spans="1:20" ht="18.75" customHeight="1">
      <c r="A13" s="15" t="s">
        <v>7</v>
      </c>
      <c r="B13" s="14">
        <v>39389</v>
      </c>
      <c r="C13" s="14">
        <v>28007</v>
      </c>
      <c r="D13" s="14">
        <v>36625</v>
      </c>
      <c r="E13" s="14">
        <v>4647</v>
      </c>
      <c r="F13" s="14">
        <v>29769</v>
      </c>
      <c r="G13" s="14">
        <v>42029</v>
      </c>
      <c r="H13" s="14">
        <v>37625</v>
      </c>
      <c r="I13" s="14">
        <v>41243</v>
      </c>
      <c r="J13" s="14">
        <v>24987</v>
      </c>
      <c r="K13" s="14">
        <v>34632</v>
      </c>
      <c r="L13" s="14">
        <v>11302</v>
      </c>
      <c r="M13" s="14">
        <v>6577</v>
      </c>
      <c r="N13" s="12">
        <f t="shared" si="2"/>
        <v>336832</v>
      </c>
      <c r="O13"/>
      <c r="P13"/>
      <c r="Q13"/>
      <c r="R13"/>
      <c r="S13"/>
      <c r="T13"/>
    </row>
    <row r="14" spans="1:20" ht="18.75" customHeight="1">
      <c r="A14" s="15" t="s">
        <v>8</v>
      </c>
      <c r="B14" s="14">
        <v>46811</v>
      </c>
      <c r="C14" s="14">
        <v>30777</v>
      </c>
      <c r="D14" s="14">
        <v>42978</v>
      </c>
      <c r="E14" s="14">
        <v>5232</v>
      </c>
      <c r="F14" s="14">
        <v>34168</v>
      </c>
      <c r="G14" s="14">
        <v>47787</v>
      </c>
      <c r="H14" s="14">
        <v>39691</v>
      </c>
      <c r="I14" s="14">
        <v>46174</v>
      </c>
      <c r="J14" s="14">
        <v>30600</v>
      </c>
      <c r="K14" s="14">
        <v>44502</v>
      </c>
      <c r="L14" s="14">
        <v>15949</v>
      </c>
      <c r="M14" s="14">
        <v>9546</v>
      </c>
      <c r="N14" s="12">
        <f t="shared" si="2"/>
        <v>394215</v>
      </c>
      <c r="O14"/>
      <c r="P14"/>
      <c r="Q14"/>
      <c r="R14"/>
      <c r="S14"/>
      <c r="T14"/>
    </row>
    <row r="15" spans="1:20" ht="18.75" customHeight="1">
      <c r="A15" s="15" t="s">
        <v>9</v>
      </c>
      <c r="B15" s="14">
        <v>1434</v>
      </c>
      <c r="C15" s="14">
        <v>1554</v>
      </c>
      <c r="D15" s="14">
        <v>1043</v>
      </c>
      <c r="E15" s="14">
        <v>231</v>
      </c>
      <c r="F15" s="14">
        <v>1324</v>
      </c>
      <c r="G15" s="14">
        <v>2607</v>
      </c>
      <c r="H15" s="14">
        <v>1609</v>
      </c>
      <c r="I15" s="14">
        <v>1100</v>
      </c>
      <c r="J15" s="14">
        <v>1086</v>
      </c>
      <c r="K15" s="14">
        <v>1058</v>
      </c>
      <c r="L15" s="14">
        <v>456</v>
      </c>
      <c r="M15" s="14">
        <v>248</v>
      </c>
      <c r="N15" s="12">
        <f t="shared" si="2"/>
        <v>13750</v>
      </c>
      <c r="O15"/>
      <c r="P15"/>
      <c r="Q15"/>
      <c r="R15"/>
      <c r="S15"/>
      <c r="T15"/>
    </row>
    <row r="16" spans="1:14" ht="18.75" customHeight="1">
      <c r="A16" s="16" t="s">
        <v>19</v>
      </c>
      <c r="B16" s="14">
        <f>B17+B18+B19</f>
        <v>6511</v>
      </c>
      <c r="C16" s="14">
        <f>C17+C18+C19</f>
        <v>4247</v>
      </c>
      <c r="D16" s="14">
        <f>D17+D18+D19</f>
        <v>5177</v>
      </c>
      <c r="E16" s="14">
        <f>E17+E18+E19</f>
        <v>734</v>
      </c>
      <c r="F16" s="14">
        <f aca="true" t="shared" si="5" ref="F16:M16">F17+F18+F19</f>
        <v>4803</v>
      </c>
      <c r="G16" s="14">
        <f t="shared" si="5"/>
        <v>6936</v>
      </c>
      <c r="H16" s="14">
        <f t="shared" si="5"/>
        <v>5457</v>
      </c>
      <c r="I16" s="14">
        <f>I17+I18+I19</f>
        <v>6932</v>
      </c>
      <c r="J16" s="14">
        <f>J17+J18+J19</f>
        <v>4189</v>
      </c>
      <c r="K16" s="14">
        <f>K17+K18+K19</f>
        <v>6632</v>
      </c>
      <c r="L16" s="14">
        <f t="shared" si="5"/>
        <v>1766</v>
      </c>
      <c r="M16" s="14">
        <f t="shared" si="5"/>
        <v>898</v>
      </c>
      <c r="N16" s="12">
        <f t="shared" si="2"/>
        <v>54282</v>
      </c>
    </row>
    <row r="17" spans="1:20" ht="18.75" customHeight="1">
      <c r="A17" s="15" t="s">
        <v>16</v>
      </c>
      <c r="B17" s="14">
        <v>6478</v>
      </c>
      <c r="C17" s="14">
        <v>4216</v>
      </c>
      <c r="D17" s="14">
        <v>5136</v>
      </c>
      <c r="E17" s="14">
        <v>731</v>
      </c>
      <c r="F17" s="14">
        <v>4770</v>
      </c>
      <c r="G17" s="14">
        <v>6889</v>
      </c>
      <c r="H17" s="14">
        <v>5418</v>
      </c>
      <c r="I17" s="14">
        <v>6883</v>
      </c>
      <c r="J17" s="14">
        <v>4159</v>
      </c>
      <c r="K17" s="14">
        <v>6576</v>
      </c>
      <c r="L17" s="14">
        <f>784+956</f>
        <v>1740</v>
      </c>
      <c r="M17" s="14">
        <f>485+401</f>
        <v>886</v>
      </c>
      <c r="N17" s="12">
        <f t="shared" si="2"/>
        <v>53882</v>
      </c>
      <c r="O17"/>
      <c r="P17"/>
      <c r="Q17"/>
      <c r="R17"/>
      <c r="S17"/>
      <c r="T17"/>
    </row>
    <row r="18" spans="1:20" ht="18.75" customHeight="1">
      <c r="A18" s="15" t="s">
        <v>17</v>
      </c>
      <c r="B18" s="14">
        <v>32</v>
      </c>
      <c r="C18" s="14">
        <v>28</v>
      </c>
      <c r="D18" s="14">
        <v>40</v>
      </c>
      <c r="E18" s="14">
        <v>3</v>
      </c>
      <c r="F18" s="14">
        <v>32</v>
      </c>
      <c r="G18" s="14">
        <v>41</v>
      </c>
      <c r="H18" s="14">
        <v>34</v>
      </c>
      <c r="I18" s="14">
        <v>43</v>
      </c>
      <c r="J18" s="14">
        <v>30</v>
      </c>
      <c r="K18" s="14">
        <v>51</v>
      </c>
      <c r="L18" s="14">
        <f>13+13</f>
        <v>26</v>
      </c>
      <c r="M18" s="14">
        <f>7+5</f>
        <v>12</v>
      </c>
      <c r="N18" s="12">
        <f t="shared" si="2"/>
        <v>372</v>
      </c>
      <c r="O18"/>
      <c r="P18"/>
      <c r="Q18"/>
      <c r="R18"/>
      <c r="S18"/>
      <c r="T18"/>
    </row>
    <row r="19" spans="1:20" ht="18.75" customHeight="1">
      <c r="A19" s="15" t="s">
        <v>18</v>
      </c>
      <c r="B19" s="14">
        <v>1</v>
      </c>
      <c r="C19" s="14">
        <v>3</v>
      </c>
      <c r="D19" s="14">
        <v>1</v>
      </c>
      <c r="E19" s="14">
        <v>0</v>
      </c>
      <c r="F19" s="14">
        <v>1</v>
      </c>
      <c r="G19" s="14">
        <v>6</v>
      </c>
      <c r="H19" s="14">
        <v>5</v>
      </c>
      <c r="I19" s="14">
        <v>6</v>
      </c>
      <c r="J19" s="14">
        <v>0</v>
      </c>
      <c r="K19" s="14">
        <v>5</v>
      </c>
      <c r="L19" s="14">
        <v>0</v>
      </c>
      <c r="M19" s="14">
        <v>0</v>
      </c>
      <c r="N19" s="12">
        <f t="shared" si="2"/>
        <v>28</v>
      </c>
      <c r="O19"/>
      <c r="P19"/>
      <c r="Q19"/>
      <c r="R19"/>
      <c r="S19"/>
      <c r="T19"/>
    </row>
    <row r="20" spans="1:20" ht="18.75" customHeight="1">
      <c r="A20" s="17" t="s">
        <v>10</v>
      </c>
      <c r="B20" s="18">
        <f>B21+B22+B23</f>
        <v>64300</v>
      </c>
      <c r="C20" s="18">
        <f>C21+C22+C23</f>
        <v>37506</v>
      </c>
      <c r="D20" s="18">
        <f>D21+D22+D23</f>
        <v>44118</v>
      </c>
      <c r="E20" s="18">
        <f>E21+E22+E23</f>
        <v>6324</v>
      </c>
      <c r="F20" s="18">
        <f aca="true" t="shared" si="6" ref="F20:M20">F21+F22+F23</f>
        <v>39525</v>
      </c>
      <c r="G20" s="18">
        <f t="shared" si="6"/>
        <v>52831</v>
      </c>
      <c r="H20" s="18">
        <f t="shared" si="6"/>
        <v>52229</v>
      </c>
      <c r="I20" s="18">
        <f>I21+I22+I23</f>
        <v>60655</v>
      </c>
      <c r="J20" s="18">
        <f>J21+J22+J23</f>
        <v>35469</v>
      </c>
      <c r="K20" s="18">
        <f>K21+K22+K23</f>
        <v>64642</v>
      </c>
      <c r="L20" s="18">
        <f t="shared" si="6"/>
        <v>18776</v>
      </c>
      <c r="M20" s="18">
        <f t="shared" si="6"/>
        <v>10284</v>
      </c>
      <c r="N20" s="12">
        <f aca="true" t="shared" si="7" ref="N20:N26">SUM(B20:M20)</f>
        <v>486659</v>
      </c>
      <c r="O20"/>
      <c r="P20"/>
      <c r="Q20"/>
      <c r="R20"/>
      <c r="S20"/>
      <c r="T20"/>
    </row>
    <row r="21" spans="1:20" ht="18.75" customHeight="1">
      <c r="A21" s="13" t="s">
        <v>11</v>
      </c>
      <c r="B21" s="14">
        <v>32277</v>
      </c>
      <c r="C21" s="14">
        <v>20419</v>
      </c>
      <c r="D21" s="14">
        <v>20694</v>
      </c>
      <c r="E21" s="14">
        <v>3179</v>
      </c>
      <c r="F21" s="14">
        <v>20307</v>
      </c>
      <c r="G21" s="14">
        <v>25808</v>
      </c>
      <c r="H21" s="14">
        <v>28650</v>
      </c>
      <c r="I21" s="14">
        <v>31250</v>
      </c>
      <c r="J21" s="14">
        <v>17781</v>
      </c>
      <c r="K21" s="14">
        <v>31063</v>
      </c>
      <c r="L21" s="14">
        <v>9206</v>
      </c>
      <c r="M21" s="14">
        <v>4978</v>
      </c>
      <c r="N21" s="12">
        <f t="shared" si="7"/>
        <v>245612</v>
      </c>
      <c r="O21"/>
      <c r="P21"/>
      <c r="Q21"/>
      <c r="R21"/>
      <c r="S21"/>
      <c r="T21"/>
    </row>
    <row r="22" spans="1:20" ht="18.75" customHeight="1">
      <c r="A22" s="13" t="s">
        <v>12</v>
      </c>
      <c r="B22" s="14">
        <v>31315</v>
      </c>
      <c r="C22" s="14">
        <v>16468</v>
      </c>
      <c r="D22" s="14">
        <v>22986</v>
      </c>
      <c r="E22" s="14">
        <v>3046</v>
      </c>
      <c r="F22" s="14">
        <v>18706</v>
      </c>
      <c r="G22" s="14">
        <v>26095</v>
      </c>
      <c r="H22" s="14">
        <v>22959</v>
      </c>
      <c r="I22" s="14">
        <v>28841</v>
      </c>
      <c r="J22" s="14">
        <v>17193</v>
      </c>
      <c r="K22" s="14">
        <v>32978</v>
      </c>
      <c r="L22" s="14">
        <v>9361</v>
      </c>
      <c r="M22" s="14">
        <v>5201</v>
      </c>
      <c r="N22" s="12">
        <f t="shared" si="7"/>
        <v>235149</v>
      </c>
      <c r="O22"/>
      <c r="P22"/>
      <c r="Q22"/>
      <c r="R22"/>
      <c r="S22"/>
      <c r="T22"/>
    </row>
    <row r="23" spans="1:20" ht="18.75" customHeight="1">
      <c r="A23" s="13" t="s">
        <v>13</v>
      </c>
      <c r="B23" s="14">
        <v>708</v>
      </c>
      <c r="C23" s="14">
        <v>619</v>
      </c>
      <c r="D23" s="14">
        <v>438</v>
      </c>
      <c r="E23" s="14">
        <v>99</v>
      </c>
      <c r="F23" s="14">
        <v>512</v>
      </c>
      <c r="G23" s="14">
        <v>928</v>
      </c>
      <c r="H23" s="14">
        <v>620</v>
      </c>
      <c r="I23" s="14">
        <v>564</v>
      </c>
      <c r="J23" s="14">
        <v>495</v>
      </c>
      <c r="K23" s="14">
        <v>601</v>
      </c>
      <c r="L23" s="14">
        <v>209</v>
      </c>
      <c r="M23" s="14">
        <v>105</v>
      </c>
      <c r="N23" s="12">
        <f t="shared" si="7"/>
        <v>5898</v>
      </c>
      <c r="O23"/>
      <c r="P23"/>
      <c r="Q23"/>
      <c r="R23"/>
      <c r="S23"/>
      <c r="T23"/>
    </row>
    <row r="24" spans="1:20" ht="18.75" customHeight="1">
      <c r="A24" s="17" t="s">
        <v>14</v>
      </c>
      <c r="B24" s="14">
        <f>B25+B26</f>
        <v>78386</v>
      </c>
      <c r="C24" s="14">
        <f>C25+C26</f>
        <v>51496</v>
      </c>
      <c r="D24" s="14">
        <f>D25+D26</f>
        <v>59169</v>
      </c>
      <c r="E24" s="14">
        <f>E25+E26</f>
        <v>9507</v>
      </c>
      <c r="F24" s="14">
        <f aca="true" t="shared" si="8" ref="F24:M24">F25+F26</f>
        <v>57081</v>
      </c>
      <c r="G24" s="14">
        <f t="shared" si="8"/>
        <v>79435</v>
      </c>
      <c r="H24" s="14">
        <f t="shared" si="8"/>
        <v>64909</v>
      </c>
      <c r="I24" s="14">
        <f>I25+I26</f>
        <v>62800</v>
      </c>
      <c r="J24" s="14">
        <f>J25+J26</f>
        <v>43260</v>
      </c>
      <c r="K24" s="14">
        <f>K25+K26</f>
        <v>52287</v>
      </c>
      <c r="L24" s="14">
        <f t="shared" si="8"/>
        <v>14489</v>
      </c>
      <c r="M24" s="14">
        <f t="shared" si="8"/>
        <v>7568</v>
      </c>
      <c r="N24" s="12">
        <f t="shared" si="7"/>
        <v>580387</v>
      </c>
      <c r="O24"/>
      <c r="P24"/>
      <c r="Q24"/>
      <c r="R24"/>
      <c r="S24"/>
      <c r="T24"/>
    </row>
    <row r="25" spans="1:20" ht="18.75" customHeight="1">
      <c r="A25" s="13" t="s">
        <v>46</v>
      </c>
      <c r="B25" s="14">
        <v>36406</v>
      </c>
      <c r="C25" s="14">
        <v>28230</v>
      </c>
      <c r="D25" s="14">
        <v>31592</v>
      </c>
      <c r="E25" s="14">
        <v>5608</v>
      </c>
      <c r="F25" s="14">
        <v>30572</v>
      </c>
      <c r="G25" s="14">
        <v>44493</v>
      </c>
      <c r="H25" s="14">
        <v>37400</v>
      </c>
      <c r="I25" s="14">
        <v>30677</v>
      </c>
      <c r="J25" s="14">
        <v>23932</v>
      </c>
      <c r="K25" s="14">
        <v>26188</v>
      </c>
      <c r="L25" s="14">
        <v>7474</v>
      </c>
      <c r="M25" s="14">
        <v>3386</v>
      </c>
      <c r="N25" s="12">
        <f t="shared" si="7"/>
        <v>305958</v>
      </c>
      <c r="O25"/>
      <c r="P25"/>
      <c r="Q25"/>
      <c r="R25"/>
      <c r="S25"/>
      <c r="T25"/>
    </row>
    <row r="26" spans="1:20" ht="18.75" customHeight="1">
      <c r="A26" s="13" t="s">
        <v>47</v>
      </c>
      <c r="B26" s="14">
        <v>41980</v>
      </c>
      <c r="C26" s="14">
        <v>23266</v>
      </c>
      <c r="D26" s="14">
        <v>27577</v>
      </c>
      <c r="E26" s="14">
        <v>3899</v>
      </c>
      <c r="F26" s="14">
        <v>26509</v>
      </c>
      <c r="G26" s="14">
        <v>34942</v>
      </c>
      <c r="H26" s="14">
        <v>27509</v>
      </c>
      <c r="I26" s="14">
        <v>32123</v>
      </c>
      <c r="J26" s="14">
        <v>19328</v>
      </c>
      <c r="K26" s="14">
        <v>26099</v>
      </c>
      <c r="L26" s="14">
        <v>7015</v>
      </c>
      <c r="M26" s="14">
        <v>4182</v>
      </c>
      <c r="N26" s="12">
        <f t="shared" si="7"/>
        <v>274429</v>
      </c>
      <c r="O26"/>
      <c r="P26"/>
      <c r="Q26"/>
      <c r="R26"/>
      <c r="S26"/>
      <c r="T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0" ht="18.75" customHeight="1">
      <c r="A28" s="2" t="s">
        <v>48</v>
      </c>
      <c r="B28" s="23">
        <f>B29+B30</f>
        <v>2.08270546</v>
      </c>
      <c r="C28" s="23">
        <f aca="true" t="shared" si="9" ref="C28:H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>I29+I30</f>
        <v>1.9703118</v>
      </c>
      <c r="J28" s="23">
        <f>J29+J30</f>
        <v>2.2191343</v>
      </c>
      <c r="K28" s="23">
        <f>K29+K30</f>
        <v>2.12144976</v>
      </c>
      <c r="L28" s="23">
        <f>L29+L30</f>
        <v>2.5186314299999997</v>
      </c>
      <c r="M28" s="23">
        <f>M29+M30</f>
        <v>2.46767856</v>
      </c>
      <c r="N28" s="63"/>
      <c r="O28"/>
      <c r="P28"/>
      <c r="Q28"/>
      <c r="R28"/>
      <c r="S28"/>
      <c r="T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0" ht="18.75" customHeight="1">
      <c r="A30" s="51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4"/>
      <c r="O30"/>
      <c r="P30"/>
      <c r="Q30"/>
      <c r="R30"/>
      <c r="S30"/>
      <c r="T30"/>
    </row>
    <row r="31" spans="1:14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ht="18.75" customHeight="1">
      <c r="A32" s="54" t="s">
        <v>51</v>
      </c>
      <c r="B32" s="55">
        <f>B33*B34</f>
        <v>3257.0800000000004</v>
      </c>
      <c r="C32" s="55">
        <f aca="true" t="shared" si="10" ref="C32:H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2897.56</v>
      </c>
      <c r="I32" s="55">
        <f>I33*I34</f>
        <v>2546.6000000000004</v>
      </c>
      <c r="J32" s="55">
        <f>J33*J34</f>
        <v>2118.6</v>
      </c>
      <c r="K32" s="55">
        <f>K33*K34</f>
        <v>2602.2400000000002</v>
      </c>
      <c r="L32" s="55">
        <f>L33*L34</f>
        <v>1271.16</v>
      </c>
      <c r="M32" s="55">
        <f>M33*M34</f>
        <v>719.0400000000001</v>
      </c>
      <c r="N32" s="25">
        <f>SUM(B32:M32)</f>
        <v>25436.04</v>
      </c>
    </row>
    <row r="33" spans="1:20" ht="18.75" customHeight="1">
      <c r="A33" s="51" t="s">
        <v>52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677</v>
      </c>
      <c r="I33" s="57">
        <v>595</v>
      </c>
      <c r="J33" s="57">
        <v>495</v>
      </c>
      <c r="K33" s="57">
        <v>608</v>
      </c>
      <c r="L33" s="57">
        <v>297</v>
      </c>
      <c r="M33" s="57">
        <v>168</v>
      </c>
      <c r="N33" s="12">
        <f>SUM(B33:M33)</f>
        <v>5943</v>
      </c>
      <c r="O33"/>
      <c r="P33"/>
      <c r="Q33"/>
      <c r="R33"/>
      <c r="S33"/>
      <c r="T33"/>
    </row>
    <row r="34" spans="1:20" ht="18.75" customHeight="1">
      <c r="A34" s="51" t="s">
        <v>53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0</v>
      </c>
      <c r="O34"/>
      <c r="P34"/>
      <c r="Q34"/>
      <c r="R34"/>
      <c r="S34"/>
      <c r="T34"/>
    </row>
    <row r="35" spans="1:14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8.75" customHeight="1">
      <c r="A36" s="58" t="s">
        <v>54</v>
      </c>
      <c r="B36" s="59">
        <f>B37+B38+B39+B40</f>
        <v>530732.02973632</v>
      </c>
      <c r="C36" s="59">
        <f aca="true" t="shared" si="11" ref="C36:M36">C37+C38+C39+C40</f>
        <v>338076.25131499994</v>
      </c>
      <c r="D36" s="59">
        <f t="shared" si="11"/>
        <v>388471.91194645007</v>
      </c>
      <c r="E36" s="59">
        <f t="shared" si="11"/>
        <v>72396.31764</v>
      </c>
      <c r="F36" s="59">
        <f t="shared" si="11"/>
        <v>388644.2524009</v>
      </c>
      <c r="G36" s="59">
        <f t="shared" si="11"/>
        <v>432220.1504</v>
      </c>
      <c r="H36" s="59">
        <f t="shared" si="11"/>
        <v>452458.9281000001</v>
      </c>
      <c r="I36" s="59">
        <f>I37+I38+I39+I40</f>
        <v>458503.71257719997</v>
      </c>
      <c r="J36" s="59">
        <f>J37+J38+J39+J40</f>
        <v>342091.09256599995</v>
      </c>
      <c r="K36" s="59">
        <f>K37+K38+K39+K40</f>
        <v>462154.81651984</v>
      </c>
      <c r="L36" s="59">
        <f t="shared" si="11"/>
        <v>174475.23347406</v>
      </c>
      <c r="M36" s="59">
        <f t="shared" si="11"/>
        <v>94656.15974352</v>
      </c>
      <c r="N36" s="59">
        <f>N37+N38+N39+N40</f>
        <v>4134880.856419291</v>
      </c>
    </row>
    <row r="37" spans="1:14" ht="18.75" customHeight="1">
      <c r="A37" s="56" t="s">
        <v>55</v>
      </c>
      <c r="B37" s="53">
        <f aca="true" t="shared" si="12" ref="B37:M37">B29*B7</f>
        <v>528474.9888</v>
      </c>
      <c r="C37" s="53">
        <f t="shared" si="12"/>
        <v>336662.93999999994</v>
      </c>
      <c r="D37" s="53">
        <f t="shared" si="12"/>
        <v>377243.7578</v>
      </c>
      <c r="E37" s="53">
        <f t="shared" si="12"/>
        <v>71924.19499999999</v>
      </c>
      <c r="F37" s="53">
        <f t="shared" si="12"/>
        <v>387612.64739999996</v>
      </c>
      <c r="G37" s="53">
        <f t="shared" si="12"/>
        <v>430828.1352</v>
      </c>
      <c r="H37" s="53">
        <f t="shared" si="12"/>
        <v>447295.40090000007</v>
      </c>
      <c r="I37" s="53">
        <f>I29*I7</f>
        <v>453203.504</v>
      </c>
      <c r="J37" s="53">
        <f>J29*J7</f>
        <v>337430.31</v>
      </c>
      <c r="K37" s="53">
        <f>K29*K7</f>
        <v>456836.3393</v>
      </c>
      <c r="L37" s="53">
        <f t="shared" si="12"/>
        <v>171368.892</v>
      </c>
      <c r="M37" s="53">
        <f t="shared" si="12"/>
        <v>94215.825</v>
      </c>
      <c r="N37" s="55">
        <f>SUM(B37:M37)</f>
        <v>4093096.935400001</v>
      </c>
    </row>
    <row r="38" spans="1:14" ht="18.75" customHeight="1">
      <c r="A38" s="56" t="s">
        <v>56</v>
      </c>
      <c r="B38" s="53">
        <f aca="true" t="shared" si="13" ref="B38:M38">B30*B7</f>
        <v>-1567.1690636800001</v>
      </c>
      <c r="C38" s="53">
        <f t="shared" si="13"/>
        <v>-979.208685</v>
      </c>
      <c r="D38" s="53">
        <f t="shared" si="13"/>
        <v>-1120.69585355</v>
      </c>
      <c r="E38" s="53">
        <f t="shared" si="13"/>
        <v>-174.15736</v>
      </c>
      <c r="F38" s="53">
        <f t="shared" si="13"/>
        <v>-1129.7949991</v>
      </c>
      <c r="G38" s="53">
        <f t="shared" si="13"/>
        <v>-1270.1448</v>
      </c>
      <c r="H38" s="53">
        <f t="shared" si="13"/>
        <v>-1237.3928</v>
      </c>
      <c r="I38" s="53">
        <f>I30*I7</f>
        <v>-1304.6114228</v>
      </c>
      <c r="J38" s="53">
        <f>J30*J7</f>
        <v>-965.1674340000001</v>
      </c>
      <c r="K38" s="53">
        <f>K30*K7</f>
        <v>-1341.98278016</v>
      </c>
      <c r="L38" s="53">
        <f t="shared" si="13"/>
        <v>-499.89852593999996</v>
      </c>
      <c r="M38" s="53">
        <f t="shared" si="13"/>
        <v>-278.70525648</v>
      </c>
      <c r="N38" s="25">
        <f>SUM(B38:M38)</f>
        <v>-11868.928980710001</v>
      </c>
    </row>
    <row r="39" spans="1:14" ht="18.75" customHeight="1">
      <c r="A39" s="56" t="s">
        <v>57</v>
      </c>
      <c r="B39" s="53">
        <f aca="true" t="shared" si="14" ref="B39:M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2897.56</v>
      </c>
      <c r="I39" s="53">
        <f>I32</f>
        <v>2546.6000000000004</v>
      </c>
      <c r="J39" s="53">
        <f>J32</f>
        <v>2118.6</v>
      </c>
      <c r="K39" s="53">
        <f>K32</f>
        <v>2602.2400000000002</v>
      </c>
      <c r="L39" s="53">
        <f t="shared" si="14"/>
        <v>1271.16</v>
      </c>
      <c r="M39" s="53">
        <f t="shared" si="14"/>
        <v>719.0400000000001</v>
      </c>
      <c r="N39" s="55">
        <f>SUM(B39:M39)</f>
        <v>25436.04</v>
      </c>
    </row>
    <row r="40" spans="1:20" ht="18.75" customHeight="1">
      <c r="A40" s="2" t="s">
        <v>58</v>
      </c>
      <c r="B40" s="53">
        <v>567.13</v>
      </c>
      <c r="C40" s="53">
        <v>0</v>
      </c>
      <c r="D40" s="53">
        <v>10187.45</v>
      </c>
      <c r="E40" s="53">
        <v>0</v>
      </c>
      <c r="F40" s="53">
        <v>0</v>
      </c>
      <c r="G40" s="53">
        <v>0</v>
      </c>
      <c r="H40" s="53">
        <v>3503.36</v>
      </c>
      <c r="I40" s="53">
        <v>4058.22</v>
      </c>
      <c r="J40" s="53">
        <v>3507.35</v>
      </c>
      <c r="K40" s="53">
        <v>4058.22</v>
      </c>
      <c r="L40" s="53">
        <v>2335.08</v>
      </c>
      <c r="M40" s="53">
        <v>0</v>
      </c>
      <c r="N40" s="55">
        <f>SUM(B40:M40)</f>
        <v>28216.809999999998</v>
      </c>
      <c r="O40"/>
      <c r="P40"/>
      <c r="Q40"/>
      <c r="R40"/>
      <c r="S40"/>
      <c r="T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0"/>
    </row>
    <row r="42" spans="1:14" ht="18.75" customHeight="1">
      <c r="A42" s="2" t="s">
        <v>59</v>
      </c>
      <c r="B42" s="25">
        <f>+B43+B46+B55+B56</f>
        <v>-61411.8</v>
      </c>
      <c r="C42" s="25">
        <f>+C43+C46+C55+C56</f>
        <v>-50323.4</v>
      </c>
      <c r="D42" s="25">
        <f>+D43+D46+D55+D56</f>
        <v>-48712.2</v>
      </c>
      <c r="E42" s="25">
        <f>+E43+E46+E55+E56</f>
        <v>-3990</v>
      </c>
      <c r="F42" s="25">
        <f>+F43+F46+F55+F56</f>
        <v>-41906.4</v>
      </c>
      <c r="G42" s="25">
        <f>+G43+G46+G55+G56</f>
        <v>-66207.4</v>
      </c>
      <c r="H42" s="25">
        <f>+H43+H46+H55+H56</f>
        <v>-74383.4</v>
      </c>
      <c r="I42" s="25">
        <f>+I43+I46+I55+I56</f>
        <v>-39710</v>
      </c>
      <c r="J42" s="25">
        <f>+J43+J46+J55+J56</f>
        <v>-45710.2</v>
      </c>
      <c r="K42" s="25">
        <f>+K43+K46+K55+K56</f>
        <v>-41632.8</v>
      </c>
      <c r="L42" s="25">
        <f>+L43+L46+L55+L56</f>
        <v>-19395.2</v>
      </c>
      <c r="M42" s="25">
        <f>+M43+M46+M55+M56</f>
        <v>-11194.8</v>
      </c>
      <c r="N42" s="25">
        <f>+N43+N46+N55+N56</f>
        <v>-504577.6</v>
      </c>
    </row>
    <row r="43" spans="1:14" ht="18.75" customHeight="1">
      <c r="A43" s="17" t="s">
        <v>60</v>
      </c>
      <c r="B43" s="26">
        <f>B44+B45</f>
        <v>-61411.8</v>
      </c>
      <c r="C43" s="26">
        <f>C44+C45</f>
        <v>-50323.4</v>
      </c>
      <c r="D43" s="26">
        <f>D44+D45</f>
        <v>-48712.2</v>
      </c>
      <c r="E43" s="26">
        <f>E44+E45</f>
        <v>-3990</v>
      </c>
      <c r="F43" s="26">
        <f aca="true" t="shared" si="15" ref="F43:M43">F44+F45</f>
        <v>-41906.4</v>
      </c>
      <c r="G43" s="26">
        <f t="shared" si="15"/>
        <v>-66207.4</v>
      </c>
      <c r="H43" s="26">
        <f t="shared" si="15"/>
        <v>-73883.4</v>
      </c>
      <c r="I43" s="26">
        <f>I44+I45</f>
        <v>-39710</v>
      </c>
      <c r="J43" s="26">
        <f>J44+J45</f>
        <v>-45710.2</v>
      </c>
      <c r="K43" s="26">
        <f>K44+K45</f>
        <v>-41632.8</v>
      </c>
      <c r="L43" s="26">
        <f t="shared" si="15"/>
        <v>-19395.2</v>
      </c>
      <c r="M43" s="26">
        <f t="shared" si="15"/>
        <v>-11194.8</v>
      </c>
      <c r="N43" s="25">
        <f aca="true" t="shared" si="16" ref="N43:N56">SUM(B43:M43)</f>
        <v>-504077.6</v>
      </c>
    </row>
    <row r="44" spans="1:20" ht="18.75" customHeight="1">
      <c r="A44" s="13" t="s">
        <v>61</v>
      </c>
      <c r="B44" s="20">
        <f>ROUND(-B9*$D$3,2)</f>
        <v>-61411.8</v>
      </c>
      <c r="C44" s="20">
        <f>ROUND(-C9*$D$3,2)</f>
        <v>-50323.4</v>
      </c>
      <c r="D44" s="20">
        <f>ROUND(-D9*$D$3,2)</f>
        <v>-48712.2</v>
      </c>
      <c r="E44" s="20">
        <f>ROUND(-E9*$D$3,2)</f>
        <v>-3990</v>
      </c>
      <c r="F44" s="20">
        <f aca="true" t="shared" si="17" ref="F44:M44">ROUND(-F9*$D$3,2)</f>
        <v>-41906.4</v>
      </c>
      <c r="G44" s="20">
        <f t="shared" si="17"/>
        <v>-66207.4</v>
      </c>
      <c r="H44" s="20">
        <f t="shared" si="17"/>
        <v>-73883.4</v>
      </c>
      <c r="I44" s="20">
        <f>ROUND(-I9*$D$3,2)</f>
        <v>-39710</v>
      </c>
      <c r="J44" s="20">
        <f>ROUND(-J9*$D$3,2)</f>
        <v>-45710.2</v>
      </c>
      <c r="K44" s="20">
        <f>ROUND(-K9*$D$3,2)</f>
        <v>-41632.8</v>
      </c>
      <c r="L44" s="20">
        <f t="shared" si="17"/>
        <v>-19395.2</v>
      </c>
      <c r="M44" s="20">
        <f t="shared" si="17"/>
        <v>-11194.8</v>
      </c>
      <c r="N44" s="46">
        <f t="shared" si="16"/>
        <v>-504077.6</v>
      </c>
      <c r="O44"/>
      <c r="P44"/>
      <c r="Q44"/>
      <c r="R44"/>
      <c r="S44"/>
      <c r="T44"/>
    </row>
    <row r="45" spans="1:20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 t="shared" si="18"/>
        <v>0</v>
      </c>
      <c r="M45" s="20">
        <f t="shared" si="18"/>
        <v>0</v>
      </c>
      <c r="N45" s="46">
        <f>SUM(B45:M45)</f>
        <v>0</v>
      </c>
      <c r="O45"/>
      <c r="P45"/>
      <c r="Q45"/>
      <c r="R45"/>
      <c r="S45"/>
      <c r="T45"/>
    </row>
    <row r="46" spans="1:14" ht="18.75" customHeight="1">
      <c r="A46" s="17" t="s">
        <v>63</v>
      </c>
      <c r="B46" s="26">
        <f aca="true" t="shared" si="19" ref="B46:M46">SUM(B47:B54)</f>
        <v>0</v>
      </c>
      <c r="C46" s="26">
        <f t="shared" si="19"/>
        <v>0</v>
      </c>
      <c r="D46" s="26">
        <f t="shared" si="19"/>
        <v>0</v>
      </c>
      <c r="E46" s="26">
        <f t="shared" si="19"/>
        <v>0</v>
      </c>
      <c r="F46" s="26">
        <f t="shared" si="19"/>
        <v>0</v>
      </c>
      <c r="G46" s="26">
        <f t="shared" si="19"/>
        <v>0</v>
      </c>
      <c r="H46" s="26">
        <f t="shared" si="19"/>
        <v>-500</v>
      </c>
      <c r="I46" s="26">
        <f t="shared" si="19"/>
        <v>0</v>
      </c>
      <c r="J46" s="26">
        <f t="shared" si="19"/>
        <v>0</v>
      </c>
      <c r="K46" s="26">
        <f t="shared" si="19"/>
        <v>0</v>
      </c>
      <c r="L46" s="26">
        <f t="shared" si="19"/>
        <v>0</v>
      </c>
      <c r="M46" s="26">
        <f t="shared" si="19"/>
        <v>0</v>
      </c>
      <c r="N46" s="26">
        <f>SUM(N47:N54)</f>
        <v>-500</v>
      </c>
    </row>
    <row r="47" spans="1:20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6"/>
        <v>0</v>
      </c>
      <c r="O47"/>
      <c r="P47"/>
      <c r="Q47"/>
      <c r="R47"/>
      <c r="S47"/>
      <c r="T47"/>
    </row>
    <row r="48" spans="1:20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0</v>
      </c>
      <c r="O48"/>
      <c r="P48"/>
      <c r="Q48"/>
      <c r="R48"/>
      <c r="S48"/>
      <c r="T48"/>
    </row>
    <row r="49" spans="1:20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-500</v>
      </c>
      <c r="O49"/>
      <c r="P49"/>
      <c r="Q49"/>
      <c r="R49"/>
      <c r="S49"/>
      <c r="T49"/>
    </row>
    <row r="50" spans="1:20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</row>
    <row r="51" spans="1:20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6"/>
        <v>0</v>
      </c>
      <c r="O51"/>
      <c r="P51"/>
      <c r="Q51"/>
      <c r="R51"/>
      <c r="S51"/>
      <c r="T51"/>
    </row>
    <row r="52" spans="1:20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</row>
    <row r="53" spans="1:20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</row>
    <row r="54" spans="1:20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6"/>
        <v>0</v>
      </c>
      <c r="O54"/>
      <c r="P54"/>
      <c r="Q54"/>
      <c r="R54"/>
      <c r="S54"/>
      <c r="T54"/>
    </row>
    <row r="55" spans="1:20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0</v>
      </c>
      <c r="O55"/>
      <c r="P55"/>
      <c r="Q55"/>
      <c r="R55"/>
      <c r="S55"/>
      <c r="T55"/>
    </row>
    <row r="56" spans="1:20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6"/>
        <v>0</v>
      </c>
      <c r="O56"/>
      <c r="P56"/>
      <c r="Q56"/>
      <c r="R56"/>
      <c r="S56"/>
      <c r="T56"/>
    </row>
    <row r="57" spans="1:14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20"/>
    </row>
    <row r="58" spans="1:20" ht="15.75">
      <c r="A58" s="2" t="s">
        <v>73</v>
      </c>
      <c r="B58" s="29">
        <f>+B36+B42</f>
        <v>469320.22973632003</v>
      </c>
      <c r="C58" s="29">
        <f>+C36+C42</f>
        <v>287752.8513149999</v>
      </c>
      <c r="D58" s="29">
        <f>+D36+D42</f>
        <v>339759.71194645006</v>
      </c>
      <c r="E58" s="29">
        <f>+E36+E42</f>
        <v>68406.31764</v>
      </c>
      <c r="F58" s="29">
        <f>+F36+F42</f>
        <v>346737.8524009</v>
      </c>
      <c r="G58" s="29">
        <f>+G36+G42</f>
        <v>366012.7504</v>
      </c>
      <c r="H58" s="29">
        <f>+H36+H42</f>
        <v>378075.5281000001</v>
      </c>
      <c r="I58" s="29">
        <f>+I36+I42</f>
        <v>418793.71257719997</v>
      </c>
      <c r="J58" s="29">
        <f>+J36+J42</f>
        <v>296380.89256599994</v>
      </c>
      <c r="K58" s="29">
        <f>+K36+K42</f>
        <v>420522.01651984</v>
      </c>
      <c r="L58" s="29">
        <f>+L36+L42</f>
        <v>155080.03347405998</v>
      </c>
      <c r="M58" s="29">
        <f>+M36+M42</f>
        <v>83461.35974351999</v>
      </c>
      <c r="N58" s="29">
        <f>SUM(B58:M58)</f>
        <v>3630303.25641929</v>
      </c>
      <c r="O58"/>
      <c r="P58"/>
      <c r="Q58"/>
      <c r="R58"/>
      <c r="S58"/>
      <c r="T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469320.24</v>
      </c>
      <c r="C61" s="36">
        <f aca="true" t="shared" si="20" ref="C61:M61">SUM(C62:C75)</f>
        <v>287752.84</v>
      </c>
      <c r="D61" s="36">
        <f t="shared" si="20"/>
        <v>339759.71</v>
      </c>
      <c r="E61" s="36">
        <f t="shared" si="20"/>
        <v>68406.32</v>
      </c>
      <c r="F61" s="36">
        <f t="shared" si="20"/>
        <v>346737.86</v>
      </c>
      <c r="G61" s="36">
        <f t="shared" si="20"/>
        <v>366012.76</v>
      </c>
      <c r="H61" s="36">
        <f t="shared" si="20"/>
        <v>378075.52999999997</v>
      </c>
      <c r="I61" s="36">
        <f t="shared" si="20"/>
        <v>418793.72</v>
      </c>
      <c r="J61" s="36">
        <f t="shared" si="20"/>
        <v>296380.89</v>
      </c>
      <c r="K61" s="36">
        <f t="shared" si="20"/>
        <v>420522.02</v>
      </c>
      <c r="L61" s="36">
        <f t="shared" si="20"/>
        <v>155080.03</v>
      </c>
      <c r="M61" s="36">
        <f t="shared" si="20"/>
        <v>83461.36</v>
      </c>
      <c r="N61" s="29">
        <f>SUM(N62:N75)</f>
        <v>3630303.2800000003</v>
      </c>
    </row>
    <row r="62" spans="1:14" ht="18.75" customHeight="1">
      <c r="A62" s="17" t="s">
        <v>75</v>
      </c>
      <c r="B62" s="36">
        <v>92966.24</v>
      </c>
      <c r="C62" s="36">
        <v>82099.8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175066.04</v>
      </c>
    </row>
    <row r="63" spans="1:14" ht="18.75" customHeight="1">
      <c r="A63" s="17" t="s">
        <v>76</v>
      </c>
      <c r="B63" s="36">
        <v>376354</v>
      </c>
      <c r="C63" s="36">
        <v>205653.04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1" ref="N63:N74">SUM(B63:M63)</f>
        <v>582007.04</v>
      </c>
    </row>
    <row r="64" spans="1:14" ht="18.75" customHeight="1">
      <c r="A64" s="17" t="s">
        <v>77</v>
      </c>
      <c r="B64" s="35">
        <v>0</v>
      </c>
      <c r="C64" s="35">
        <v>0</v>
      </c>
      <c r="D64" s="26">
        <v>339759.71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1"/>
        <v>339759.71</v>
      </c>
    </row>
    <row r="65" spans="1:14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68406.32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1"/>
        <v>68406.32</v>
      </c>
    </row>
    <row r="66" spans="1:14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346737.86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1"/>
        <v>346737.86</v>
      </c>
    </row>
    <row r="67" spans="1:14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366012.76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366012.76</v>
      </c>
    </row>
    <row r="68" spans="1:15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302266.99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302266.99</v>
      </c>
      <c r="O68"/>
    </row>
    <row r="69" spans="1:15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75808.54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1"/>
        <v>75808.54</v>
      </c>
      <c r="O69"/>
    </row>
    <row r="70" spans="1:16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418793.72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1"/>
        <v>418793.72</v>
      </c>
      <c r="P70"/>
    </row>
    <row r="71" spans="1:17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296380.89</v>
      </c>
      <c r="K71" s="35">
        <v>0</v>
      </c>
      <c r="L71" s="35">
        <v>0</v>
      </c>
      <c r="M71" s="35">
        <v>0</v>
      </c>
      <c r="N71" s="29">
        <f t="shared" si="21"/>
        <v>296380.89</v>
      </c>
      <c r="Q71"/>
    </row>
    <row r="72" spans="1:18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420522.02</v>
      </c>
      <c r="L72" s="35">
        <v>0</v>
      </c>
      <c r="M72" s="60">
        <v>0</v>
      </c>
      <c r="N72" s="26">
        <f t="shared" si="21"/>
        <v>420522.02</v>
      </c>
      <c r="R72"/>
    </row>
    <row r="73" spans="1:19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f>152744.95+2335.08</f>
        <v>155080.03</v>
      </c>
      <c r="M73" s="35">
        <v>0</v>
      </c>
      <c r="N73" s="29">
        <f t="shared" si="21"/>
        <v>155080.03</v>
      </c>
      <c r="S73"/>
    </row>
    <row r="74" spans="1:20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83461.36</v>
      </c>
      <c r="N74" s="26">
        <f t="shared" si="21"/>
        <v>83461.36</v>
      </c>
      <c r="T74"/>
    </row>
    <row r="75" spans="1:20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</row>
    <row r="76" spans="1:14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4" ht="18.75" customHeight="1">
      <c r="A79" s="17" t="s">
        <v>89</v>
      </c>
      <c r="B79" s="44">
        <v>2.33401759713956</v>
      </c>
      <c r="C79" s="44">
        <v>2.3156777688778853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</row>
    <row r="80" spans="1:14" ht="18.75" customHeight="1">
      <c r="A80" s="17" t="s">
        <v>90</v>
      </c>
      <c r="B80" s="44">
        <v>2.045119060549897</v>
      </c>
      <c r="C80" s="44">
        <v>1.9316302632312088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</row>
    <row r="81" spans="1:14" ht="18.75" customHeight="1">
      <c r="A81" s="17" t="s">
        <v>91</v>
      </c>
      <c r="B81" s="44">
        <v>0</v>
      </c>
      <c r="C81" s="44">
        <v>0</v>
      </c>
      <c r="D81" s="22">
        <f>(D$37+D$38+D$39)/D$7</f>
        <v>1.8733538122134517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</row>
    <row r="82" spans="1:14" ht="18.75" customHeight="1">
      <c r="A82" s="17" t="s">
        <v>92</v>
      </c>
      <c r="B82" s="44">
        <v>0</v>
      </c>
      <c r="C82" s="44">
        <v>0</v>
      </c>
      <c r="D82" s="44">
        <v>0</v>
      </c>
      <c r="E82" s="22">
        <f>(E$37+E$38+E$39)/E$7</f>
        <v>2.6112287697024343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</row>
    <row r="83" spans="1:14" ht="18.75" customHeight="1">
      <c r="A83" s="17" t="s">
        <v>93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2.1871053832958167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</row>
    <row r="84" spans="1:14" ht="18.75" customHeight="1">
      <c r="A84" s="17" t="s">
        <v>94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1.7354893450258584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</row>
    <row r="85" spans="1:15" ht="18.75" customHeight="1">
      <c r="A85" s="17" t="s">
        <v>95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2.040469433121894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O85"/>
    </row>
    <row r="86" spans="1:15" ht="18.75" customHeight="1">
      <c r="A86" s="17" t="s">
        <v>96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1.9991473243027198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O86"/>
    </row>
    <row r="87" spans="1:16" ht="18.75" customHeight="1">
      <c r="A87" s="17" t="s">
        <v>97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1.9814151598716394</v>
      </c>
      <c r="J87" s="44">
        <v>0</v>
      </c>
      <c r="K87" s="35">
        <v>0</v>
      </c>
      <c r="L87" s="44">
        <v>0</v>
      </c>
      <c r="M87" s="44">
        <v>0</v>
      </c>
      <c r="N87" s="26"/>
      <c r="P87"/>
    </row>
    <row r="88" spans="1:17" ht="18.75" customHeight="1">
      <c r="A88" s="17" t="s">
        <v>98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2.23310739062129</v>
      </c>
      <c r="K88" s="35">
        <v>0</v>
      </c>
      <c r="L88" s="44">
        <v>0</v>
      </c>
      <c r="M88" s="44">
        <v>0</v>
      </c>
      <c r="N88" s="29"/>
      <c r="Q88"/>
    </row>
    <row r="89" spans="1:18" ht="18.75" customHeight="1">
      <c r="A89" s="17" t="s">
        <v>99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f>(K$37+K$38+K$39)/K$7</f>
        <v>2.1335696059310045</v>
      </c>
      <c r="L89" s="44">
        <v>0</v>
      </c>
      <c r="M89" s="44">
        <v>0</v>
      </c>
      <c r="N89" s="26"/>
      <c r="R89"/>
    </row>
    <row r="90" spans="1:19" ht="18.75" customHeight="1">
      <c r="A90" s="17" t="s">
        <v>100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2.5373684955346247</v>
      </c>
      <c r="M90" s="44">
        <v>0</v>
      </c>
      <c r="N90" s="61"/>
      <c r="S90"/>
    </row>
    <row r="91" spans="1:20" ht="18.75" customHeight="1">
      <c r="A91" s="34" t="s">
        <v>101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f>(M$37+M$38+M$39)/M$7</f>
        <v>2.4865673613239814</v>
      </c>
      <c r="N91" s="49"/>
      <c r="T91"/>
    </row>
    <row r="92" ht="21" customHeight="1">
      <c r="A92" s="39" t="s">
        <v>45</v>
      </c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2017-09-14T21:32:35Z</dcterms:modified>
  <cp:category/>
  <cp:version/>
  <cp:contentType/>
  <cp:contentStatus/>
</cp:coreProperties>
</file>