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<sst xmlns="http://schemas.openxmlformats.org/spreadsheetml/2006/main" count="106" uniqueCount="104">
  <si>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</si>
  <si>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</si>
  <si>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</si>
  <si>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</si>
  <si>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</si>
  <si>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</si>
  <si>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</si>
  <si>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</si>
  <si>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</si>
  <si>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</si>
  <si>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</si>
  <si>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</si>
  <si>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</si>
  <si>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</si>
  <si>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</si>
  <si>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</si>
  <si>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</si>
  <si>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</si>
  <si>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</si>
  <si>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</si>
  <si>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</si>
  <si>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</si>
  <si>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</si>
  <si>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</si>
  <si>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</si>
  <si>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</si>
  <si>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</si>
  <si>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</si>
  <si>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</si>
  <si>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</si>
  <si>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</si>
  <si>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</si>
  <si>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</si>
  <si>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</si>
  <si>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</si>
  <si>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</si>
  <si>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</si>
  <si>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</si>
  <si>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</si>
  <si>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</si>
  <si>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</si>
  <si>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</si>
  <si>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</si>
  <si>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</si>
  <si>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</si>
  <si>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</si>
  <si>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</si>
  <si>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</si>
  <si>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</si>
  <si>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</si>
  <si>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</si>
  <si>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</si>
  <si>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</si>
  <si>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</si>
  <si>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</si>
  <si>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</si>
  <si>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</si>
  <si>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</si>
  <si>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</si>
  <si>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</si>
  <si>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</si>
  <si>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</si>
  <si>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</si>
  <si>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</si>
  <si>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</si>
  <si>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</si>
  <si>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</si>
  <si>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</si>
  <si>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</si>
  <si>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</si>
  <si>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</si>
  <si>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</si>
  <si>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</si>
  <si>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</si>
  <si>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</si>
  <si>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</si>
  <si>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</si>
  <si>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</si>
  <si>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</si>
  <si>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</si>
  <si>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</si>
  <si>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</si>
  <si>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</si>
  <si>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</si>
  <si>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</si>
  <si>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</si>
  <si>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</si>
  <si>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</si>
  <si>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</si>
  <si>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</si>
  <si>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</si>
  <si>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</si>
  <si>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</si>
  <si>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</si>
  <si>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</si>
  <si>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</si>
  <si>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</si>
  <si>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</si>
  <si>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</si>
  <si>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</si>
  <si>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06/09/17 - VENCIMENTO 14/09/17</t>
  </si>
  <si>
    <t>5.2.8. Ajuste de Remuneração Previsto Contratualmente (1)</t>
  </si>
  <si>
    <t>8. Tarifa de Remuneração por Passageiro (2)</t>
  </si>
  <si>
    <t>Nota: (1) Ajuste de remuneração previsto contratualmente, período de 25/07 a 24/08/17, parcela 05/16.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</si>
</sst>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93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93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93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T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6.25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50390625" style="1" bestFit="1" customWidth="1"/>
    <col min="17" max="16384" width="9.00390625" style="1" customWidth="1"/>
  </cols>
  <sheetData>
    <row r="1" spans="1:14" ht="21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1">
      <c r="A2" s="67" t="s">
        <v>100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8" t="s">
        <v>1</v>
      </c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 t="s">
        <v>2</v>
      </c>
    </row>
    <row r="5" spans="1:14" ht="42" customHeight="1">
      <c r="A5" s="68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8"/>
    </row>
    <row r="6" spans="1:14" ht="20.25" customHeight="1">
      <c r="A6" s="68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8"/>
    </row>
    <row r="7" spans="1:20" ht="18.75" customHeight="1">
      <c r="A7" s="9" t="s">
        <v>3</v>
      </c>
      <c r="B7" s="10">
        <f>B8+B20+B24</f>
        <v>537899</v>
      </c>
      <c r="C7" s="10">
        <f>C8+C20+C24</f>
        <v>397691</v>
      </c>
      <c r="D7" s="10">
        <f>D8+D20+D24</f>
        <v>401971</v>
      </c>
      <c r="E7" s="10">
        <f>E8+E20+E24</f>
        <v>59258</v>
      </c>
      <c r="F7" s="10">
        <f aca="true" t="shared" si="0" ref="F7:M7">F8+F20+F24</f>
        <v>359948</v>
      </c>
      <c r="G7" s="10">
        <f t="shared" si="0"/>
        <v>564342</v>
      </c>
      <c r="H7" s="10">
        <f t="shared" si="0"/>
        <v>501711</v>
      </c>
      <c r="I7" s="10">
        <f>I8+I20+I24</f>
        <v>451398</v>
      </c>
      <c r="J7" s="10">
        <f>J8+J20+J24</f>
        <v>319996</v>
      </c>
      <c r="K7" s="10">
        <f>K8+K20+K24</f>
        <v>401992</v>
      </c>
      <c r="L7" s="10">
        <f t="shared" si="0"/>
        <v>159486</v>
      </c>
      <c r="M7" s="10">
        <f t="shared" si="0"/>
        <v>96155</v>
      </c>
      <c r="N7" s="10">
        <f>+N8+N20+N24</f>
        <v>4251847</v>
      </c>
      <c r="O7"/>
      <c r="P7"/>
      <c r="Q7"/>
      <c r="R7"/>
      <c r="S7"/>
      <c r="T7"/>
    </row>
    <row r="8" spans="1:20" ht="18.75" customHeight="1">
      <c r="A8" s="11" t="s">
        <v>20</v>
      </c>
      <c r="B8" s="12">
        <f>+B9+B12+B16</f>
        <v>228002</v>
      </c>
      <c r="C8" s="12">
        <f>+C9+C12+C16</f>
        <v>182854</v>
      </c>
      <c r="D8" s="12">
        <f>+D9+D12+D16</f>
        <v>198244</v>
      </c>
      <c r="E8" s="12">
        <f>+E9+E12+E16</f>
        <v>25899</v>
      </c>
      <c r="F8" s="12">
        <f aca="true" t="shared" si="1" ref="F8:M8">+F9+F12+F16</f>
        <v>162119</v>
      </c>
      <c r="G8" s="12">
        <f t="shared" si="1"/>
        <v>261637</v>
      </c>
      <c r="H8" s="12">
        <f t="shared" si="1"/>
        <v>228265</v>
      </c>
      <c r="I8" s="12">
        <f>+I9+I12+I16</f>
        <v>210569</v>
      </c>
      <c r="J8" s="12">
        <f>+J9+J12+J16</f>
        <v>150127</v>
      </c>
      <c r="K8" s="12">
        <f>+K9+K12+K16</f>
        <v>176530</v>
      </c>
      <c r="L8" s="12">
        <f t="shared" si="1"/>
        <v>80132</v>
      </c>
      <c r="M8" s="12">
        <f t="shared" si="1"/>
        <v>50253</v>
      </c>
      <c r="N8" s="12">
        <f>SUM(B8:M8)</f>
        <v>1954631</v>
      </c>
      <c r="O8"/>
      <c r="P8"/>
      <c r="Q8"/>
      <c r="R8"/>
      <c r="S8"/>
      <c r="T8"/>
    </row>
    <row r="9" spans="1:20" ht="18.75" customHeight="1">
      <c r="A9" s="13" t="s">
        <v>4</v>
      </c>
      <c r="B9" s="14">
        <v>22664</v>
      </c>
      <c r="C9" s="14">
        <v>23072</v>
      </c>
      <c r="D9" s="14">
        <v>16917</v>
      </c>
      <c r="E9" s="14">
        <v>1985</v>
      </c>
      <c r="F9" s="14">
        <v>14613</v>
      </c>
      <c r="G9" s="14">
        <v>26759</v>
      </c>
      <c r="H9" s="14">
        <v>29958</v>
      </c>
      <c r="I9" s="14">
        <v>14256</v>
      </c>
      <c r="J9" s="14">
        <v>18252</v>
      </c>
      <c r="K9" s="14">
        <v>14721</v>
      </c>
      <c r="L9" s="14">
        <f>9662+40</f>
        <v>9702</v>
      </c>
      <c r="M9" s="14">
        <v>6363</v>
      </c>
      <c r="N9" s="12">
        <f aca="true" t="shared" si="2" ref="N9:N19">SUM(B9:M9)</f>
        <v>199262</v>
      </c>
      <c r="O9"/>
      <c r="P9"/>
      <c r="Q9"/>
      <c r="R9"/>
      <c r="S9"/>
      <c r="T9"/>
    </row>
    <row r="10" spans="1:20" ht="18.75" customHeight="1">
      <c r="A10" s="15" t="s">
        <v>5</v>
      </c>
      <c r="B10" s="14">
        <f>+B9-B11</f>
        <v>22664</v>
      </c>
      <c r="C10" s="14">
        <f>+C9-C11</f>
        <v>23072</v>
      </c>
      <c r="D10" s="14">
        <f>+D9-D11</f>
        <v>16917</v>
      </c>
      <c r="E10" s="14">
        <f>+E9-E11</f>
        <v>1985</v>
      </c>
      <c r="F10" s="14">
        <f aca="true" t="shared" si="3" ref="F10:M10">+F9-F11</f>
        <v>14613</v>
      </c>
      <c r="G10" s="14">
        <f t="shared" si="3"/>
        <v>26759</v>
      </c>
      <c r="H10" s="14">
        <f t="shared" si="3"/>
        <v>29958</v>
      </c>
      <c r="I10" s="14">
        <f>14160+96</f>
        <v>14256</v>
      </c>
      <c r="J10" s="14">
        <f>18171+81</f>
        <v>18252</v>
      </c>
      <c r="K10" s="14">
        <f>14621+100</f>
        <v>14721</v>
      </c>
      <c r="L10" s="14">
        <f t="shared" si="3"/>
        <v>9702</v>
      </c>
      <c r="M10" s="14">
        <f t="shared" si="3"/>
        <v>6363</v>
      </c>
      <c r="N10" s="12">
        <f t="shared" si="2"/>
        <v>199262</v>
      </c>
      <c r="O10"/>
      <c r="P10"/>
      <c r="Q10"/>
      <c r="R10"/>
      <c r="S10"/>
      <c r="T10"/>
    </row>
    <row r="11" spans="1:20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/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</row>
    <row r="12" spans="1:20" ht="18.75" customHeight="1">
      <c r="A12" s="16" t="s">
        <v>15</v>
      </c>
      <c r="B12" s="14">
        <f>B13+B14+B15</f>
        <v>193205</v>
      </c>
      <c r="C12" s="14">
        <f>C13+C14+C15</f>
        <v>150471</v>
      </c>
      <c r="D12" s="14">
        <f>D13+D14+D15</f>
        <v>171815</v>
      </c>
      <c r="E12" s="14">
        <f>E13+E14+E15</f>
        <v>22637</v>
      </c>
      <c r="F12" s="14">
        <f aca="true" t="shared" si="4" ref="F12:M12">F13+F14+F15</f>
        <v>138994</v>
      </c>
      <c r="G12" s="14">
        <f t="shared" si="4"/>
        <v>220236</v>
      </c>
      <c r="H12" s="14">
        <f t="shared" si="4"/>
        <v>186626</v>
      </c>
      <c r="I12" s="14">
        <f>I13+I14+I15</f>
        <v>184244</v>
      </c>
      <c r="J12" s="14">
        <f>J13+J14+J15</f>
        <v>124059</v>
      </c>
      <c r="K12" s="14">
        <f>K13+K14+K15</f>
        <v>150962</v>
      </c>
      <c r="L12" s="14">
        <f t="shared" si="4"/>
        <v>66587</v>
      </c>
      <c r="M12" s="14">
        <f t="shared" si="4"/>
        <v>41726</v>
      </c>
      <c r="N12" s="12">
        <f t="shared" si="2"/>
        <v>1651562</v>
      </c>
      <c r="O12"/>
      <c r="P12"/>
      <c r="Q12"/>
      <c r="R12"/>
      <c r="S12"/>
      <c r="T12"/>
    </row>
    <row r="13" spans="1:20" ht="18.75" customHeight="1">
      <c r="A13" s="15" t="s">
        <v>7</v>
      </c>
      <c r="B13" s="14">
        <v>90847</v>
      </c>
      <c r="C13" s="14">
        <v>72030</v>
      </c>
      <c r="D13" s="14">
        <v>79203</v>
      </c>
      <c r="E13" s="14">
        <v>10856</v>
      </c>
      <c r="F13" s="14">
        <v>63777</v>
      </c>
      <c r="G13" s="14">
        <v>103185</v>
      </c>
      <c r="H13" s="14">
        <v>92491</v>
      </c>
      <c r="I13" s="14">
        <v>89841</v>
      </c>
      <c r="J13" s="14">
        <v>58053</v>
      </c>
      <c r="K13" s="14">
        <v>70733</v>
      </c>
      <c r="L13" s="14">
        <v>30813</v>
      </c>
      <c r="M13" s="14">
        <v>18764</v>
      </c>
      <c r="N13" s="12">
        <f t="shared" si="2"/>
        <v>780593</v>
      </c>
      <c r="O13"/>
      <c r="P13"/>
      <c r="Q13"/>
      <c r="R13"/>
      <c r="S13"/>
      <c r="T13"/>
    </row>
    <row r="14" spans="1:20" ht="18.75" customHeight="1">
      <c r="A14" s="15" t="s">
        <v>8</v>
      </c>
      <c r="B14" s="14">
        <v>97109</v>
      </c>
      <c r="C14" s="14">
        <v>72224</v>
      </c>
      <c r="D14" s="14">
        <v>89225</v>
      </c>
      <c r="E14" s="14">
        <v>11045</v>
      </c>
      <c r="F14" s="14">
        <v>70603</v>
      </c>
      <c r="G14" s="14">
        <v>107906</v>
      </c>
      <c r="H14" s="14">
        <v>88168</v>
      </c>
      <c r="I14" s="14">
        <v>91088</v>
      </c>
      <c r="J14" s="14">
        <v>62165</v>
      </c>
      <c r="K14" s="14">
        <v>76642</v>
      </c>
      <c r="L14" s="14">
        <v>33729</v>
      </c>
      <c r="M14" s="14">
        <v>22012</v>
      </c>
      <c r="N14" s="12">
        <f t="shared" si="2"/>
        <v>821916</v>
      </c>
      <c r="O14"/>
      <c r="P14"/>
      <c r="Q14"/>
      <c r="R14"/>
      <c r="S14"/>
      <c r="T14"/>
    </row>
    <row r="15" spans="1:20" ht="18.75" customHeight="1">
      <c r="A15" s="15" t="s">
        <v>9</v>
      </c>
      <c r="B15" s="14">
        <v>5249</v>
      </c>
      <c r="C15" s="14">
        <v>6217</v>
      </c>
      <c r="D15" s="14">
        <v>3387</v>
      </c>
      <c r="E15" s="14">
        <v>736</v>
      </c>
      <c r="F15" s="14">
        <v>4614</v>
      </c>
      <c r="G15" s="14">
        <v>9145</v>
      </c>
      <c r="H15" s="14">
        <v>5967</v>
      </c>
      <c r="I15" s="14">
        <v>3315</v>
      </c>
      <c r="J15" s="14">
        <v>3841</v>
      </c>
      <c r="K15" s="14">
        <v>3587</v>
      </c>
      <c r="L15" s="14">
        <v>2045</v>
      </c>
      <c r="M15" s="14">
        <v>950</v>
      </c>
      <c r="N15" s="12">
        <f t="shared" si="2"/>
        <v>49053</v>
      </c>
      <c r="O15"/>
      <c r="P15"/>
      <c r="Q15"/>
      <c r="R15"/>
      <c r="S15"/>
      <c r="T15"/>
    </row>
    <row r="16" spans="1:14" ht="18.75" customHeight="1">
      <c r="A16" s="16" t="s">
        <v>19</v>
      </c>
      <c r="B16" s="14">
        <f>B17+B18+B19</f>
        <v>12133</v>
      </c>
      <c r="C16" s="14">
        <f>C17+C18+C19</f>
        <v>9311</v>
      </c>
      <c r="D16" s="14">
        <f>D17+D18+D19</f>
        <v>9512</v>
      </c>
      <c r="E16" s="14">
        <f>E17+E18+E19</f>
        <v>1277</v>
      </c>
      <c r="F16" s="14">
        <f aca="true" t="shared" si="5" ref="F16:M16">F17+F18+F19</f>
        <v>8512</v>
      </c>
      <c r="G16" s="14">
        <f t="shared" si="5"/>
        <v>14642</v>
      </c>
      <c r="H16" s="14">
        <f t="shared" si="5"/>
        <v>11681</v>
      </c>
      <c r="I16" s="14">
        <f>I17+I18+I19</f>
        <v>12069</v>
      </c>
      <c r="J16" s="14">
        <f>J17+J18+J19</f>
        <v>7816</v>
      </c>
      <c r="K16" s="14">
        <f>K17+K18+K19</f>
        <v>10847</v>
      </c>
      <c r="L16" s="14">
        <f t="shared" si="5"/>
        <v>3843</v>
      </c>
      <c r="M16" s="14">
        <f t="shared" si="5"/>
        <v>2164</v>
      </c>
      <c r="N16" s="12">
        <f t="shared" si="2"/>
        <v>103807</v>
      </c>
    </row>
    <row r="17" spans="1:20" ht="18.75" customHeight="1">
      <c r="A17" s="15" t="s">
        <v>16</v>
      </c>
      <c r="B17" s="14">
        <v>12033</v>
      </c>
      <c r="C17" s="14">
        <v>9218</v>
      </c>
      <c r="D17" s="14">
        <v>9443</v>
      </c>
      <c r="E17" s="14">
        <v>1268</v>
      </c>
      <c r="F17" s="14">
        <v>8445</v>
      </c>
      <c r="G17" s="14">
        <v>14549</v>
      </c>
      <c r="H17" s="14">
        <v>11598</v>
      </c>
      <c r="I17" s="14">
        <v>12006</v>
      </c>
      <c r="J17" s="14">
        <v>7754</v>
      </c>
      <c r="K17" s="14">
        <v>10757</v>
      </c>
      <c r="L17" s="14">
        <f>1963+1843</f>
        <v>3806</v>
      </c>
      <c r="M17" s="14">
        <f>1080+1050</f>
        <v>2130</v>
      </c>
      <c r="N17" s="12">
        <f t="shared" si="2"/>
        <v>103007</v>
      </c>
      <c r="O17"/>
      <c r="P17"/>
      <c r="Q17"/>
      <c r="R17"/>
      <c r="S17"/>
      <c r="T17"/>
    </row>
    <row r="18" spans="1:20" ht="18.75" customHeight="1">
      <c r="A18" s="15" t="s">
        <v>17</v>
      </c>
      <c r="B18" s="14">
        <v>98</v>
      </c>
      <c r="C18" s="14">
        <v>83</v>
      </c>
      <c r="D18" s="14">
        <v>68</v>
      </c>
      <c r="E18" s="14">
        <v>8</v>
      </c>
      <c r="F18" s="14">
        <v>61</v>
      </c>
      <c r="G18" s="14">
        <v>80</v>
      </c>
      <c r="H18" s="14">
        <v>75</v>
      </c>
      <c r="I18" s="14">
        <v>58</v>
      </c>
      <c r="J18" s="14">
        <v>62</v>
      </c>
      <c r="K18" s="14">
        <v>88</v>
      </c>
      <c r="L18" s="14">
        <f>27+10</f>
        <v>37</v>
      </c>
      <c r="M18" s="14">
        <f>23+11</f>
        <v>34</v>
      </c>
      <c r="N18" s="12">
        <f t="shared" si="2"/>
        <v>752</v>
      </c>
      <c r="O18"/>
      <c r="P18"/>
      <c r="Q18"/>
      <c r="R18"/>
      <c r="S18"/>
      <c r="T18"/>
    </row>
    <row r="19" spans="1:20" ht="18.75" customHeight="1">
      <c r="A19" s="15" t="s">
        <v>18</v>
      </c>
      <c r="B19" s="14">
        <v>2</v>
      </c>
      <c r="C19" s="14">
        <v>10</v>
      </c>
      <c r="D19" s="14">
        <v>1</v>
      </c>
      <c r="E19" s="14">
        <v>1</v>
      </c>
      <c r="F19" s="14">
        <v>6</v>
      </c>
      <c r="G19" s="14">
        <v>13</v>
      </c>
      <c r="H19" s="14">
        <v>8</v>
      </c>
      <c r="I19" s="14">
        <v>5</v>
      </c>
      <c r="J19" s="14">
        <v>0</v>
      </c>
      <c r="K19" s="14">
        <v>2</v>
      </c>
      <c r="L19" s="14">
        <v>0</v>
      </c>
      <c r="M19" s="14">
        <v>0</v>
      </c>
      <c r="N19" s="12">
        <f t="shared" si="2"/>
        <v>48</v>
      </c>
      <c r="O19"/>
      <c r="P19"/>
      <c r="Q19"/>
      <c r="R19"/>
      <c r="S19"/>
      <c r="T19"/>
    </row>
    <row r="20" spans="1:20" ht="18.75" customHeight="1">
      <c r="A20" s="17" t="s">
        <v>10</v>
      </c>
      <c r="B20" s="18">
        <f>B21+B22+B23</f>
        <v>140123</v>
      </c>
      <c r="C20" s="18">
        <f>C21+C22+C23</f>
        <v>89076</v>
      </c>
      <c r="D20" s="18">
        <f>D21+D22+D23</f>
        <v>80332</v>
      </c>
      <c r="E20" s="18">
        <f>E21+E22+E23</f>
        <v>12292</v>
      </c>
      <c r="F20" s="18">
        <f aca="true" t="shared" si="6" ref="F20:M20">F21+F22+F23</f>
        <v>74407</v>
      </c>
      <c r="G20" s="18">
        <f t="shared" si="6"/>
        <v>118615</v>
      </c>
      <c r="H20" s="18">
        <f t="shared" si="6"/>
        <v>120707</v>
      </c>
      <c r="I20" s="18">
        <f>I21+I22+I23</f>
        <v>112239</v>
      </c>
      <c r="J20" s="18">
        <f>J21+J22+J23</f>
        <v>75155</v>
      </c>
      <c r="K20" s="18">
        <f>K21+K22+K23</f>
        <v>117267</v>
      </c>
      <c r="L20" s="18">
        <f t="shared" si="6"/>
        <v>44304</v>
      </c>
      <c r="M20" s="18">
        <f t="shared" si="6"/>
        <v>25109</v>
      </c>
      <c r="N20" s="12">
        <f aca="true" t="shared" si="7" ref="N20:N26">SUM(B20:M20)</f>
        <v>1009626</v>
      </c>
      <c r="O20"/>
      <c r="P20"/>
      <c r="Q20"/>
      <c r="R20"/>
      <c r="S20"/>
      <c r="T20"/>
    </row>
    <row r="21" spans="1:20" ht="18.75" customHeight="1">
      <c r="A21" s="13" t="s">
        <v>11</v>
      </c>
      <c r="B21" s="14">
        <v>71090</v>
      </c>
      <c r="C21" s="14">
        <v>48087</v>
      </c>
      <c r="D21" s="14">
        <v>41137</v>
      </c>
      <c r="E21" s="14">
        <v>6728</v>
      </c>
      <c r="F21" s="14">
        <v>37914</v>
      </c>
      <c r="G21" s="14">
        <v>61490</v>
      </c>
      <c r="H21" s="14">
        <v>66421</v>
      </c>
      <c r="I21" s="14">
        <v>59981</v>
      </c>
      <c r="J21" s="14">
        <v>39052</v>
      </c>
      <c r="K21" s="14">
        <v>60573</v>
      </c>
      <c r="L21" s="14">
        <v>22954</v>
      </c>
      <c r="M21" s="14">
        <v>12619</v>
      </c>
      <c r="N21" s="12">
        <f t="shared" si="7"/>
        <v>528046</v>
      </c>
      <c r="O21"/>
      <c r="P21"/>
      <c r="Q21"/>
      <c r="R21"/>
      <c r="S21"/>
      <c r="T21"/>
    </row>
    <row r="22" spans="1:20" ht="18.75" customHeight="1">
      <c r="A22" s="13" t="s">
        <v>12</v>
      </c>
      <c r="B22" s="14">
        <v>66360</v>
      </c>
      <c r="C22" s="14">
        <v>38683</v>
      </c>
      <c r="D22" s="14">
        <v>37890</v>
      </c>
      <c r="E22" s="14">
        <v>5297</v>
      </c>
      <c r="F22" s="14">
        <v>34829</v>
      </c>
      <c r="G22" s="14">
        <v>53801</v>
      </c>
      <c r="H22" s="14">
        <v>51996</v>
      </c>
      <c r="I22" s="14">
        <v>50533</v>
      </c>
      <c r="J22" s="14">
        <v>34545</v>
      </c>
      <c r="K22" s="14">
        <v>54769</v>
      </c>
      <c r="L22" s="14">
        <v>20444</v>
      </c>
      <c r="M22" s="14">
        <v>12053</v>
      </c>
      <c r="N22" s="12">
        <f t="shared" si="7"/>
        <v>461200</v>
      </c>
      <c r="O22"/>
      <c r="P22"/>
      <c r="Q22"/>
      <c r="R22"/>
      <c r="S22"/>
      <c r="T22"/>
    </row>
    <row r="23" spans="1:20" ht="18.75" customHeight="1">
      <c r="A23" s="13" t="s">
        <v>13</v>
      </c>
      <c r="B23" s="14">
        <v>2673</v>
      </c>
      <c r="C23" s="14">
        <v>2306</v>
      </c>
      <c r="D23" s="14">
        <v>1305</v>
      </c>
      <c r="E23" s="14">
        <v>267</v>
      </c>
      <c r="F23" s="14">
        <v>1664</v>
      </c>
      <c r="G23" s="14">
        <v>3324</v>
      </c>
      <c r="H23" s="14">
        <v>2290</v>
      </c>
      <c r="I23" s="14">
        <v>1725</v>
      </c>
      <c r="J23" s="14">
        <v>1558</v>
      </c>
      <c r="K23" s="14">
        <v>1925</v>
      </c>
      <c r="L23" s="14">
        <v>906</v>
      </c>
      <c r="M23" s="14">
        <v>437</v>
      </c>
      <c r="N23" s="12">
        <f t="shared" si="7"/>
        <v>20380</v>
      </c>
      <c r="O23"/>
      <c r="P23"/>
      <c r="Q23"/>
      <c r="R23"/>
      <c r="S23"/>
      <c r="T23"/>
    </row>
    <row r="24" spans="1:20" ht="18.75" customHeight="1">
      <c r="A24" s="17" t="s">
        <v>14</v>
      </c>
      <c r="B24" s="14">
        <f>B25+B26</f>
        <v>169774</v>
      </c>
      <c r="C24" s="14">
        <f>C25+C26</f>
        <v>125761</v>
      </c>
      <c r="D24" s="14">
        <f>D25+D26</f>
        <v>123395</v>
      </c>
      <c r="E24" s="14">
        <f>E25+E26</f>
        <v>21067</v>
      </c>
      <c r="F24" s="14">
        <f aca="true" t="shared" si="8" ref="F24:M24">F25+F26</f>
        <v>123422</v>
      </c>
      <c r="G24" s="14">
        <f t="shared" si="8"/>
        <v>184090</v>
      </c>
      <c r="H24" s="14">
        <f t="shared" si="8"/>
        <v>152739</v>
      </c>
      <c r="I24" s="14">
        <f>I25+I26</f>
        <v>128590</v>
      </c>
      <c r="J24" s="14">
        <f>J25+J26</f>
        <v>94714</v>
      </c>
      <c r="K24" s="14">
        <f>K25+K26</f>
        <v>108195</v>
      </c>
      <c r="L24" s="14">
        <f t="shared" si="8"/>
        <v>35050</v>
      </c>
      <c r="M24" s="14">
        <f t="shared" si="8"/>
        <v>20793</v>
      </c>
      <c r="N24" s="12">
        <f t="shared" si="7"/>
        <v>1287590</v>
      </c>
      <c r="O24"/>
      <c r="P24"/>
      <c r="Q24"/>
      <c r="R24"/>
      <c r="S24"/>
      <c r="T24"/>
    </row>
    <row r="25" spans="1:20" ht="18.75" customHeight="1">
      <c r="A25" s="13" t="s">
        <v>45</v>
      </c>
      <c r="B25" s="14">
        <v>77848</v>
      </c>
      <c r="C25" s="14">
        <v>65614</v>
      </c>
      <c r="D25" s="14">
        <v>63117</v>
      </c>
      <c r="E25" s="14">
        <v>12361</v>
      </c>
      <c r="F25" s="14">
        <v>63134</v>
      </c>
      <c r="G25" s="14">
        <v>99637</v>
      </c>
      <c r="H25" s="14">
        <v>84969</v>
      </c>
      <c r="I25" s="14">
        <v>62181</v>
      </c>
      <c r="J25" s="14">
        <v>51363</v>
      </c>
      <c r="K25" s="14">
        <v>52527</v>
      </c>
      <c r="L25" s="14">
        <v>17018</v>
      </c>
      <c r="M25" s="14">
        <v>9087</v>
      </c>
      <c r="N25" s="12">
        <f t="shared" si="7"/>
        <v>658856</v>
      </c>
      <c r="O25"/>
      <c r="P25"/>
      <c r="Q25"/>
      <c r="R25"/>
      <c r="S25"/>
      <c r="T25"/>
    </row>
    <row r="26" spans="1:20" ht="18.75" customHeight="1">
      <c r="A26" s="13" t="s">
        <v>46</v>
      </c>
      <c r="B26" s="14">
        <v>91926</v>
      </c>
      <c r="C26" s="14">
        <v>60147</v>
      </c>
      <c r="D26" s="14">
        <v>60278</v>
      </c>
      <c r="E26" s="14">
        <v>8706</v>
      </c>
      <c r="F26" s="14">
        <v>60288</v>
      </c>
      <c r="G26" s="14">
        <v>84453</v>
      </c>
      <c r="H26" s="14">
        <v>67770</v>
      </c>
      <c r="I26" s="14">
        <v>66409</v>
      </c>
      <c r="J26" s="14">
        <v>43351</v>
      </c>
      <c r="K26" s="14">
        <v>55668</v>
      </c>
      <c r="L26" s="14">
        <v>18032</v>
      </c>
      <c r="M26" s="14">
        <v>11706</v>
      </c>
      <c r="N26" s="12">
        <f t="shared" si="7"/>
        <v>628734</v>
      </c>
      <c r="O26"/>
      <c r="P26"/>
      <c r="Q26"/>
      <c r="R26"/>
      <c r="S26"/>
      <c r="T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0" ht="18.75" customHeight="1">
      <c r="A28" s="2" t="s">
        <v>47</v>
      </c>
      <c r="B28" s="23">
        <f>B29+B30</f>
        <v>2.08270546</v>
      </c>
      <c r="C28" s="23">
        <f aca="true" t="shared" si="9" ref="C28:H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>I29+I30</f>
        <v>1.9703118</v>
      </c>
      <c r="J28" s="23">
        <f>J29+J30</f>
        <v>2.2191343</v>
      </c>
      <c r="K28" s="23">
        <f>K29+K30</f>
        <v>2.12144976</v>
      </c>
      <c r="L28" s="23">
        <f>L29+L30</f>
        <v>2.5186314299999997</v>
      </c>
      <c r="M28" s="23">
        <f>M29+M30</f>
        <v>2.46767856</v>
      </c>
      <c r="N28" s="62"/>
      <c r="O28"/>
      <c r="P28"/>
      <c r="Q28"/>
      <c r="R28"/>
      <c r="S28"/>
      <c r="T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0" ht="18.75" customHeight="1">
      <c r="A30" s="51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3"/>
      <c r="O30"/>
      <c r="P30"/>
      <c r="Q30"/>
      <c r="R30"/>
      <c r="S30"/>
      <c r="T30"/>
    </row>
    <row r="31" spans="1:14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4" ht="18.75" customHeight="1">
      <c r="A32" s="54" t="s">
        <v>50</v>
      </c>
      <c r="B32" s="55">
        <f>B33*B34</f>
        <v>3257.0800000000004</v>
      </c>
      <c r="C32" s="55">
        <f aca="true" t="shared" si="10" ref="C32:M32">C33*C34</f>
        <v>2392.52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2897.56</v>
      </c>
      <c r="I32" s="55">
        <f>I33*I34</f>
        <v>2546.6000000000004</v>
      </c>
      <c r="J32" s="55">
        <f>J33*J34</f>
        <v>2118.6</v>
      </c>
      <c r="K32" s="55">
        <f>K33*K34</f>
        <v>2602.2400000000002</v>
      </c>
      <c r="L32" s="55">
        <f t="shared" si="10"/>
        <v>1271.16</v>
      </c>
      <c r="M32" s="55">
        <f t="shared" si="10"/>
        <v>719.0400000000001</v>
      </c>
      <c r="N32" s="25">
        <f>SUM(B32:M32)</f>
        <v>25436.04</v>
      </c>
    </row>
    <row r="33" spans="1:20" ht="18.75" customHeight="1">
      <c r="A33" s="51" t="s">
        <v>51</v>
      </c>
      <c r="B33" s="57">
        <v>761</v>
      </c>
      <c r="C33" s="57">
        <v>559</v>
      </c>
      <c r="D33" s="57">
        <v>505</v>
      </c>
      <c r="E33" s="57">
        <v>151</v>
      </c>
      <c r="F33" s="57">
        <v>505</v>
      </c>
      <c r="G33" s="57">
        <v>622</v>
      </c>
      <c r="H33" s="57">
        <v>677</v>
      </c>
      <c r="I33" s="57">
        <v>595</v>
      </c>
      <c r="J33" s="57">
        <v>495</v>
      </c>
      <c r="K33" s="57">
        <v>608</v>
      </c>
      <c r="L33" s="57">
        <v>297</v>
      </c>
      <c r="M33" s="57">
        <v>168</v>
      </c>
      <c r="N33" s="12">
        <f>SUM(B33:M33)</f>
        <v>5943</v>
      </c>
      <c r="O33"/>
      <c r="P33"/>
      <c r="Q33"/>
      <c r="R33"/>
      <c r="S33"/>
      <c r="T33"/>
    </row>
    <row r="34" spans="1:20" ht="18.75" customHeight="1">
      <c r="A34" s="51" t="s">
        <v>52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0</v>
      </c>
      <c r="O34"/>
      <c r="P34"/>
      <c r="Q34"/>
      <c r="R34"/>
      <c r="S34"/>
      <c r="T34"/>
    </row>
    <row r="35" spans="1:14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8.75" customHeight="1">
      <c r="A36" s="58" t="s">
        <v>53</v>
      </c>
      <c r="B36" s="59">
        <f>B37+B38+B39+B40</f>
        <v>1124109.3942285401</v>
      </c>
      <c r="C36" s="59">
        <f aca="true" t="shared" si="11" ref="C36:M36">C37+C38+C39+C40</f>
        <v>802598.7106755</v>
      </c>
      <c r="D36" s="59">
        <f t="shared" si="11"/>
        <v>761080.15324855</v>
      </c>
      <c r="E36" s="59">
        <f t="shared" si="11"/>
        <v>154001.1485472</v>
      </c>
      <c r="F36" s="59">
        <f t="shared" si="11"/>
        <v>785027.4410134</v>
      </c>
      <c r="G36" s="59">
        <f t="shared" si="11"/>
        <v>976039.2416000001</v>
      </c>
      <c r="H36" s="59">
        <f t="shared" si="11"/>
        <v>1019204.9157000001</v>
      </c>
      <c r="I36" s="59">
        <f>I37+I38+I39+I40</f>
        <v>895999.6258964</v>
      </c>
      <c r="J36" s="59">
        <f>J37+J38+J39+J40</f>
        <v>715740.0494627998</v>
      </c>
      <c r="K36" s="59">
        <f>K37+K38+K39+K40</f>
        <v>859466.2919219199</v>
      </c>
      <c r="L36" s="59">
        <f t="shared" si="11"/>
        <v>405292.6922449799</v>
      </c>
      <c r="M36" s="59">
        <f t="shared" si="11"/>
        <v>237998.6719368</v>
      </c>
      <c r="N36" s="59">
        <f>N37+N38+N39+N40</f>
        <v>8736558.33647609</v>
      </c>
    </row>
    <row r="37" spans="1:14" ht="18.75" customHeight="1">
      <c r="A37" s="56" t="s">
        <v>54</v>
      </c>
      <c r="B37" s="53">
        <f aca="true" t="shared" si="12" ref="B37:M37">B29*B7</f>
        <v>1123617.2211000002</v>
      </c>
      <c r="C37" s="53">
        <f t="shared" si="12"/>
        <v>802540.438</v>
      </c>
      <c r="D37" s="53">
        <f t="shared" si="12"/>
        <v>750962.2222000001</v>
      </c>
      <c r="E37" s="53">
        <f t="shared" si="12"/>
        <v>153727.1036</v>
      </c>
      <c r="F37" s="53">
        <f t="shared" si="12"/>
        <v>785154.5724</v>
      </c>
      <c r="G37" s="53">
        <f t="shared" si="12"/>
        <v>976255.2258</v>
      </c>
      <c r="H37" s="53">
        <f t="shared" si="12"/>
        <v>1015613.5773000001</v>
      </c>
      <c r="I37" s="53">
        <f>I29*I7</f>
        <v>891962.448</v>
      </c>
      <c r="J37" s="53">
        <f>J29*J7</f>
        <v>712151.0979999999</v>
      </c>
      <c r="K37" s="53">
        <f>K29*K7</f>
        <v>855318.3783999999</v>
      </c>
      <c r="L37" s="53">
        <f t="shared" si="12"/>
        <v>402861.63599999994</v>
      </c>
      <c r="M37" s="53">
        <f t="shared" si="12"/>
        <v>237983.625</v>
      </c>
      <c r="N37" s="55">
        <f>SUM(B37:M37)</f>
        <v>8708147.5458</v>
      </c>
    </row>
    <row r="38" spans="1:14" ht="18.75" customHeight="1">
      <c r="A38" s="56" t="s">
        <v>55</v>
      </c>
      <c r="B38" s="53">
        <f aca="true" t="shared" si="13" ref="B38:M38">B30*B7</f>
        <v>-3332.03687146</v>
      </c>
      <c r="C38" s="53">
        <f t="shared" si="13"/>
        <v>-2334.2473245</v>
      </c>
      <c r="D38" s="53">
        <f t="shared" si="13"/>
        <v>-2230.91895145</v>
      </c>
      <c r="E38" s="53">
        <f t="shared" si="13"/>
        <v>-372.2350528</v>
      </c>
      <c r="F38" s="53">
        <f t="shared" si="13"/>
        <v>-2288.5313866</v>
      </c>
      <c r="G38" s="53">
        <f t="shared" si="13"/>
        <v>-2878.1442</v>
      </c>
      <c r="H38" s="53">
        <f t="shared" si="13"/>
        <v>-2809.5816</v>
      </c>
      <c r="I38" s="53">
        <f>I30*I7</f>
        <v>-2567.6421036</v>
      </c>
      <c r="J38" s="53">
        <f>J30*J7</f>
        <v>-2036.9985372</v>
      </c>
      <c r="K38" s="53">
        <f>K30*K7</f>
        <v>-2512.54647808</v>
      </c>
      <c r="L38" s="53">
        <f t="shared" si="13"/>
        <v>-1175.18375502</v>
      </c>
      <c r="M38" s="53">
        <f t="shared" si="13"/>
        <v>-703.9930632</v>
      </c>
      <c r="N38" s="25">
        <f>SUM(B38:M38)</f>
        <v>-25242.05932391</v>
      </c>
    </row>
    <row r="39" spans="1:14" ht="18.75" customHeight="1">
      <c r="A39" s="56" t="s">
        <v>56</v>
      </c>
      <c r="B39" s="53">
        <f aca="true" t="shared" si="14" ref="B39:M39">B32</f>
        <v>3257.0800000000004</v>
      </c>
      <c r="C39" s="53">
        <f t="shared" si="14"/>
        <v>2392.52</v>
      </c>
      <c r="D39" s="53">
        <f t="shared" si="14"/>
        <v>2161.4</v>
      </c>
      <c r="E39" s="53">
        <f t="shared" si="14"/>
        <v>646.2800000000001</v>
      </c>
      <c r="F39" s="53">
        <f t="shared" si="14"/>
        <v>2161.4</v>
      </c>
      <c r="G39" s="53">
        <f t="shared" si="14"/>
        <v>2662.1600000000003</v>
      </c>
      <c r="H39" s="53">
        <f t="shared" si="14"/>
        <v>2897.56</v>
      </c>
      <c r="I39" s="53">
        <f>I32</f>
        <v>2546.6000000000004</v>
      </c>
      <c r="J39" s="53">
        <f>J32</f>
        <v>2118.6</v>
      </c>
      <c r="K39" s="53">
        <f>K32</f>
        <v>2602.2400000000002</v>
      </c>
      <c r="L39" s="53">
        <f t="shared" si="14"/>
        <v>1271.16</v>
      </c>
      <c r="M39" s="53">
        <f t="shared" si="14"/>
        <v>719.0400000000001</v>
      </c>
      <c r="N39" s="55">
        <f>SUM(B39:M39)</f>
        <v>25436.04</v>
      </c>
    </row>
    <row r="40" spans="1:20" ht="18.75" customHeight="1">
      <c r="A40" s="2" t="s">
        <v>57</v>
      </c>
      <c r="B40" s="53">
        <v>567.13</v>
      </c>
      <c r="C40" s="53">
        <v>0</v>
      </c>
      <c r="D40" s="53">
        <v>10187.45</v>
      </c>
      <c r="E40" s="53">
        <v>0</v>
      </c>
      <c r="F40" s="53">
        <v>0</v>
      </c>
      <c r="G40" s="53">
        <v>0</v>
      </c>
      <c r="H40" s="53">
        <v>3503.36</v>
      </c>
      <c r="I40" s="53">
        <v>4058.22</v>
      </c>
      <c r="J40" s="53">
        <v>3507.35</v>
      </c>
      <c r="K40" s="53">
        <v>4058.22</v>
      </c>
      <c r="L40" s="53">
        <v>2335.08</v>
      </c>
      <c r="M40" s="53">
        <v>0</v>
      </c>
      <c r="N40" s="55">
        <f>SUM(B40:M40)</f>
        <v>28216.809999999998</v>
      </c>
      <c r="O40"/>
      <c r="P40"/>
      <c r="Q40"/>
      <c r="R40"/>
      <c r="S40"/>
      <c r="T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0"/>
    </row>
    <row r="42" spans="1:14" ht="18.75" customHeight="1">
      <c r="A42" s="2" t="s">
        <v>58</v>
      </c>
      <c r="B42" s="25">
        <f>+B43+B46+B55+B56</f>
        <v>-73374.94</v>
      </c>
      <c r="C42" s="25">
        <f aca="true" t="shared" si="15" ref="C42:M42">+C43+C46+C55+C56</f>
        <v>-78709.37000000001</v>
      </c>
      <c r="D42" s="25">
        <f t="shared" si="15"/>
        <v>-55506.909999999996</v>
      </c>
      <c r="E42" s="25">
        <f t="shared" si="15"/>
        <v>-5779.08</v>
      </c>
      <c r="F42" s="25">
        <f t="shared" si="15"/>
        <v>-46815.66</v>
      </c>
      <c r="G42" s="25">
        <f t="shared" si="15"/>
        <v>-90803.76</v>
      </c>
      <c r="H42" s="25">
        <f t="shared" si="15"/>
        <v>-102889.39</v>
      </c>
      <c r="I42" s="25">
        <f>+I43+I46+I55+I56</f>
        <v>-44032.82000000001</v>
      </c>
      <c r="J42" s="25">
        <f>+J43+J46+J55+J56</f>
        <v>-61296.990000000005</v>
      </c>
      <c r="K42" s="25">
        <f>+K43+K46+K55+K56</f>
        <v>-46183.8</v>
      </c>
      <c r="L42" s="25">
        <f t="shared" si="15"/>
        <v>-32373.91</v>
      </c>
      <c r="M42" s="25">
        <f t="shared" si="15"/>
        <v>-21560.82</v>
      </c>
      <c r="N42" s="25">
        <f>+N43+N46+N55+N56</f>
        <v>-659327.4500000001</v>
      </c>
    </row>
    <row r="43" spans="1:14" ht="18.75" customHeight="1">
      <c r="A43" s="17" t="s">
        <v>59</v>
      </c>
      <c r="B43" s="26">
        <f>B44+B45</f>
        <v>-86123.2</v>
      </c>
      <c r="C43" s="26">
        <f>C44+C45</f>
        <v>-87673.6</v>
      </c>
      <c r="D43" s="26">
        <f>D44+D45</f>
        <v>-64284.6</v>
      </c>
      <c r="E43" s="26">
        <f>E44+E45</f>
        <v>-7543</v>
      </c>
      <c r="F43" s="26">
        <f aca="true" t="shared" si="16" ref="F43:M43">F44+F45</f>
        <v>-55529.4</v>
      </c>
      <c r="G43" s="26">
        <f t="shared" si="16"/>
        <v>-101684.2</v>
      </c>
      <c r="H43" s="26">
        <f t="shared" si="16"/>
        <v>-113840.4</v>
      </c>
      <c r="I43" s="26">
        <f>I44+I45</f>
        <v>-54172.8</v>
      </c>
      <c r="J43" s="26">
        <f>J44+J45</f>
        <v>-69357.6</v>
      </c>
      <c r="K43" s="26">
        <f>K44+K45</f>
        <v>-55939.8</v>
      </c>
      <c r="L43" s="26">
        <f t="shared" si="16"/>
        <v>-36867.6</v>
      </c>
      <c r="M43" s="26">
        <f t="shared" si="16"/>
        <v>-24179.4</v>
      </c>
      <c r="N43" s="25">
        <f aca="true" t="shared" si="17" ref="N43:N56">SUM(B43:M43)</f>
        <v>-757195.6000000001</v>
      </c>
    </row>
    <row r="44" spans="1:20" ht="18.75" customHeight="1">
      <c r="A44" s="13" t="s">
        <v>60</v>
      </c>
      <c r="B44" s="20">
        <f>ROUND(-B9*$D$3,2)</f>
        <v>-86123.2</v>
      </c>
      <c r="C44" s="20">
        <f>ROUND(-C9*$D$3,2)</f>
        <v>-87673.6</v>
      </c>
      <c r="D44" s="20">
        <f>ROUND(-D9*$D$3,2)</f>
        <v>-64284.6</v>
      </c>
      <c r="E44" s="20">
        <f>ROUND(-E9*$D$3,2)</f>
        <v>-7543</v>
      </c>
      <c r="F44" s="20">
        <f aca="true" t="shared" si="18" ref="F44:M44">ROUND(-F9*$D$3,2)</f>
        <v>-55529.4</v>
      </c>
      <c r="G44" s="20">
        <f t="shared" si="18"/>
        <v>-101684.2</v>
      </c>
      <c r="H44" s="20">
        <f t="shared" si="18"/>
        <v>-113840.4</v>
      </c>
      <c r="I44" s="20">
        <f>ROUND(-I9*$D$3,2)</f>
        <v>-54172.8</v>
      </c>
      <c r="J44" s="20">
        <f>ROUND(-J9*$D$3,2)</f>
        <v>-69357.6</v>
      </c>
      <c r="K44" s="20">
        <f>ROUND(-K9*$D$3,2)</f>
        <v>-55939.8</v>
      </c>
      <c r="L44" s="20">
        <f t="shared" si="18"/>
        <v>-36867.6</v>
      </c>
      <c r="M44" s="20">
        <f t="shared" si="18"/>
        <v>-24179.4</v>
      </c>
      <c r="N44" s="46">
        <f t="shared" si="17"/>
        <v>-757195.6000000001</v>
      </c>
      <c r="O44"/>
      <c r="P44"/>
      <c r="Q44"/>
      <c r="R44"/>
      <c r="S44"/>
      <c r="T44"/>
    </row>
    <row r="45" spans="1:20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</row>
    <row r="46" spans="1:14" ht="18.75" customHeight="1">
      <c r="A46" s="17" t="s">
        <v>62</v>
      </c>
      <c r="B46" s="26">
        <f aca="true" t="shared" si="20" ref="B46:M46">SUM(B47:B54)</f>
        <v>12748.26</v>
      </c>
      <c r="C46" s="26">
        <f t="shared" si="20"/>
        <v>8964.23</v>
      </c>
      <c r="D46" s="26">
        <f t="shared" si="20"/>
        <v>8777.69</v>
      </c>
      <c r="E46" s="26">
        <f t="shared" si="20"/>
        <v>1763.92</v>
      </c>
      <c r="F46" s="26">
        <f t="shared" si="20"/>
        <v>8713.74</v>
      </c>
      <c r="G46" s="26">
        <f t="shared" si="20"/>
        <v>10880.44</v>
      </c>
      <c r="H46" s="26">
        <f t="shared" si="20"/>
        <v>10951.009999999998</v>
      </c>
      <c r="I46" s="26">
        <f t="shared" si="20"/>
        <v>10139.98</v>
      </c>
      <c r="J46" s="26">
        <f t="shared" si="20"/>
        <v>8060.61</v>
      </c>
      <c r="K46" s="26">
        <f t="shared" si="20"/>
        <v>9756</v>
      </c>
      <c r="L46" s="26">
        <f t="shared" si="20"/>
        <v>4493.69</v>
      </c>
      <c r="M46" s="26">
        <f t="shared" si="20"/>
        <v>2618.58</v>
      </c>
      <c r="N46" s="26">
        <f>SUM(N47:N54)</f>
        <v>97868.15</v>
      </c>
    </row>
    <row r="47" spans="1:20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</row>
    <row r="48" spans="1:20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</row>
    <row r="49" spans="1:20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</row>
    <row r="50" spans="1:20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</row>
    <row r="51" spans="1:20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</row>
    <row r="52" spans="1:20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</row>
    <row r="53" spans="1:20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</row>
    <row r="54" spans="1:20" ht="18.75" customHeight="1">
      <c r="A54" s="16" t="s">
        <v>101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f>8922.22+2528.79</f>
        <v>11451.009999999998</v>
      </c>
      <c r="I54" s="24">
        <v>10139.98</v>
      </c>
      <c r="J54" s="24">
        <v>8060.61</v>
      </c>
      <c r="K54" s="24">
        <v>9756</v>
      </c>
      <c r="L54" s="24">
        <v>4493.69</v>
      </c>
      <c r="M54" s="24">
        <v>2618.58</v>
      </c>
      <c r="N54" s="24">
        <f t="shared" si="17"/>
        <v>98368.15</v>
      </c>
      <c r="O54"/>
      <c r="P54"/>
      <c r="Q54"/>
      <c r="R54"/>
      <c r="S54"/>
      <c r="T54"/>
    </row>
    <row r="55" spans="1:20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</row>
    <row r="56" spans="1:20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</row>
    <row r="57" spans="1:14" ht="15" customHeight="1">
      <c r="A57" s="32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20"/>
    </row>
    <row r="58" spans="1:20" ht="15.75">
      <c r="A58" s="2" t="s">
        <v>72</v>
      </c>
      <c r="B58" s="29">
        <f aca="true" t="shared" si="21" ref="B58:M58">+B36+B42</f>
        <v>1050734.4542285402</v>
      </c>
      <c r="C58" s="29">
        <f t="shared" si="21"/>
        <v>723889.3406755</v>
      </c>
      <c r="D58" s="29">
        <f t="shared" si="21"/>
        <v>705573.24324855</v>
      </c>
      <c r="E58" s="29">
        <f t="shared" si="21"/>
        <v>148222.0685472</v>
      </c>
      <c r="F58" s="29">
        <f t="shared" si="21"/>
        <v>738211.7810134</v>
      </c>
      <c r="G58" s="29">
        <f t="shared" si="21"/>
        <v>885235.4816</v>
      </c>
      <c r="H58" s="29">
        <f t="shared" si="21"/>
        <v>916315.5257000001</v>
      </c>
      <c r="I58" s="29">
        <f>+I36+I42</f>
        <v>851966.8058964</v>
      </c>
      <c r="J58" s="29">
        <f>+J36+J42</f>
        <v>654443.0594627998</v>
      </c>
      <c r="K58" s="29">
        <f>+K36+K42</f>
        <v>813282.4919219199</v>
      </c>
      <c r="L58" s="29">
        <f t="shared" si="21"/>
        <v>372918.7822449799</v>
      </c>
      <c r="M58" s="29">
        <f t="shared" si="21"/>
        <v>216437.8519368</v>
      </c>
      <c r="N58" s="29">
        <f>SUM(B58:M58)</f>
        <v>8077230.88647609</v>
      </c>
      <c r="O58"/>
      <c r="P58"/>
      <c r="Q58"/>
      <c r="R58"/>
      <c r="S58"/>
      <c r="T58"/>
    </row>
    <row r="59" spans="1:16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  <c r="P59" s="70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 aca="true" t="shared" si="22" ref="B61:L61">SUM(B62:B74)</f>
        <v>1050734.45</v>
      </c>
      <c r="C61" s="36">
        <f t="shared" si="22"/>
        <v>723889.3300000001</v>
      </c>
      <c r="D61" s="36">
        <f t="shared" si="22"/>
        <v>705573.24</v>
      </c>
      <c r="E61" s="36">
        <f t="shared" si="22"/>
        <v>148222.06</v>
      </c>
      <c r="F61" s="36">
        <f t="shared" si="22"/>
        <v>738211.78</v>
      </c>
      <c r="G61" s="36">
        <f t="shared" si="22"/>
        <v>885235.49</v>
      </c>
      <c r="H61" s="36">
        <f t="shared" si="22"/>
        <v>916315.53</v>
      </c>
      <c r="I61" s="36">
        <f t="shared" si="22"/>
        <v>851966.7999999999</v>
      </c>
      <c r="J61" s="36">
        <f t="shared" si="22"/>
        <v>654443.06</v>
      </c>
      <c r="K61" s="36">
        <f t="shared" si="22"/>
        <v>813282.49</v>
      </c>
      <c r="L61" s="36">
        <f t="shared" si="22"/>
        <v>372918.79000000004</v>
      </c>
      <c r="M61" s="36">
        <f>SUM(M62:M74)</f>
        <v>216437.86</v>
      </c>
      <c r="N61" s="29">
        <f>SUM(N62:N75)</f>
        <v>8077230.880000001</v>
      </c>
    </row>
    <row r="62" spans="1:14" ht="18.75" customHeight="1">
      <c r="A62" s="17" t="s">
        <v>74</v>
      </c>
      <c r="B62" s="36">
        <v>206010.45</v>
      </c>
      <c r="C62" s="36">
        <v>208909.45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414919.9</v>
      </c>
    </row>
    <row r="63" spans="1:14" ht="18.75" customHeight="1">
      <c r="A63" s="17" t="s">
        <v>75</v>
      </c>
      <c r="B63" s="36">
        <v>844724</v>
      </c>
      <c r="C63" s="36">
        <v>514979.88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1359703.88</v>
      </c>
    </row>
    <row r="64" spans="1:14" ht="18.75" customHeight="1">
      <c r="A64" s="17" t="s">
        <v>76</v>
      </c>
      <c r="B64" s="35">
        <v>0</v>
      </c>
      <c r="C64" s="35">
        <v>0</v>
      </c>
      <c r="D64" s="26">
        <v>705573.24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705573.24</v>
      </c>
    </row>
    <row r="65" spans="1:14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148222.06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148222.06</v>
      </c>
    </row>
    <row r="66" spans="1:14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738211.78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738211.78</v>
      </c>
    </row>
    <row r="67" spans="1:14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885235.49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885235.49</v>
      </c>
    </row>
    <row r="68" spans="1:15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731812.66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731812.66</v>
      </c>
      <c r="O68"/>
    </row>
    <row r="69" spans="1:15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184502.87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184502.87</v>
      </c>
      <c r="O69"/>
    </row>
    <row r="70" spans="1:16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f>847908.58+4058.22</f>
        <v>851966.7999999999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851966.7999999999</v>
      </c>
      <c r="P70"/>
    </row>
    <row r="71" spans="1:17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654443.06</v>
      </c>
      <c r="K71" s="35">
        <v>0</v>
      </c>
      <c r="L71" s="35">
        <v>0</v>
      </c>
      <c r="M71" s="35">
        <v>0</v>
      </c>
      <c r="N71" s="29">
        <f t="shared" si="23"/>
        <v>654443.06</v>
      </c>
      <c r="Q71"/>
    </row>
    <row r="72" spans="1:18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813282.49</v>
      </c>
      <c r="L72" s="35">
        <v>0</v>
      </c>
      <c r="M72" s="35">
        <v>0</v>
      </c>
      <c r="N72" s="26">
        <f t="shared" si="23"/>
        <v>813282.49</v>
      </c>
      <c r="R72"/>
    </row>
    <row r="73" spans="1:19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f>370583.71+2335.08</f>
        <v>372918.79000000004</v>
      </c>
      <c r="M73" s="35">
        <v>0</v>
      </c>
      <c r="N73" s="29">
        <f t="shared" si="23"/>
        <v>372918.79000000004</v>
      </c>
      <c r="S73"/>
    </row>
    <row r="74" spans="1:20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216437.86</v>
      </c>
      <c r="N74" s="26">
        <f t="shared" si="23"/>
        <v>216437.86</v>
      </c>
      <c r="T74"/>
    </row>
    <row r="75" spans="1:20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</row>
    <row r="76" spans="1:14" ht="17.25" customHeight="1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4" ht="18.75" customHeight="1">
      <c r="A79" s="17" t="s">
        <v>87</v>
      </c>
      <c r="B79" s="44">
        <v>2.3281774118475975</v>
      </c>
      <c r="C79" s="44">
        <v>2.2983613391940514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</row>
    <row r="80" spans="1:14" ht="18.75" customHeight="1">
      <c r="A80" s="17" t="s">
        <v>88</v>
      </c>
      <c r="B80" s="44">
        <v>2.038275333726527</v>
      </c>
      <c r="C80" s="44">
        <v>1.923602925726892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</row>
    <row r="81" spans="1:14" ht="18.75" customHeight="1">
      <c r="A81" s="17" t="s">
        <v>89</v>
      </c>
      <c r="B81" s="44">
        <v>0</v>
      </c>
      <c r="C81" s="44">
        <v>0</v>
      </c>
      <c r="D81" s="22">
        <f>(D$37+D$38+D$39)/D$7</f>
        <v>1.8680270548088047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</row>
    <row r="82" spans="1:14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2.5988246067568936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</row>
    <row r="83" spans="1:14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2.1809468062425683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</row>
    <row r="84" spans="1:14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1.7295172813648463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</row>
    <row r="85" spans="1:15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2.0331398766235886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O85"/>
    </row>
    <row r="86" spans="1:15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1.9913023791191868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O86"/>
    </row>
    <row r="87" spans="1:16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22">
        <f>(I$37+I$38+I$39)/I$7</f>
        <v>1.9759533845883233</v>
      </c>
      <c r="J87" s="44">
        <v>0</v>
      </c>
      <c r="K87" s="35">
        <v>0</v>
      </c>
      <c r="L87" s="44">
        <v>0</v>
      </c>
      <c r="M87" s="44">
        <v>0</v>
      </c>
      <c r="N87" s="26"/>
      <c r="P87"/>
    </row>
    <row r="88" spans="1:17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22">
        <f>(J$37+J$38+J$39)/J$7</f>
        <v>2.2257550077588464</v>
      </c>
      <c r="K88" s="35">
        <v>0</v>
      </c>
      <c r="L88" s="44">
        <v>0</v>
      </c>
      <c r="M88" s="44">
        <v>0</v>
      </c>
      <c r="N88" s="29"/>
      <c r="Q88"/>
    </row>
    <row r="89" spans="1:18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2.127923122653983</v>
      </c>
      <c r="L89" s="44">
        <v>0</v>
      </c>
      <c r="M89" s="44">
        <v>0</v>
      </c>
      <c r="N89" s="26"/>
      <c r="R89"/>
    </row>
    <row r="90" spans="1:19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22">
        <f>(L$37+L$38+L$39)/L$7</f>
        <v>2.5266017847646807</v>
      </c>
      <c r="M90" s="44">
        <v>0</v>
      </c>
      <c r="N90" s="60"/>
      <c r="S90"/>
    </row>
    <row r="91" spans="1:20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22">
        <f>(M$37+M$38+M$39)/M$7</f>
        <v>2.475156486264885</v>
      </c>
      <c r="N91" s="49"/>
      <c r="T91"/>
    </row>
    <row r="92" spans="1:13" ht="46.5" customHeight="1">
      <c r="A92" s="71" t="s">
        <v>103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</row>
    <row r="95" ht="14.25">
      <c r="B95" s="40"/>
    </row>
    <row r="96" ht="14.25">
      <c r="H96" s="41"/>
    </row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2017-09-14T20:56:13Z</dcterms:modified>
  <cp:category/>
  <cp:version/>
  <cp:contentType/>
  <cp:contentStatus/>
</cp:coreProperties>
</file>