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<sst xmlns="http://schemas.openxmlformats.org/spreadsheetml/2006/main" count="135" uniqueCount="135">
  <si>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</si>
  <si>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</si>
  <si>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</si>
  <si>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</si>
  <si>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</si>
  <si>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</si>
  <si>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</si>
  <si>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</si>
  <si>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</si>
  <si>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</si>
  <si>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</si>
  <si>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</si>
  <si>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</si>
  <si>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</si>
  <si>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</si>
  <si>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</si>
  <si>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</si>
  <si>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</si>
  <si>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</si>
  <si>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</si>
  <si>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</si>
  <si>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</si>
  <si>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</si>
  <si>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</si>
  <si>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</si>
  <si>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</si>
  <si>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</si>
  <si>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</si>
  <si>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</si>
  <si>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</si>
  <si>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</si>
  <si>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</si>
  <si>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</si>
  <si>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</si>
  <si>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</si>
  <si>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</si>
  <si>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</si>
  <si>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</si>
  <si>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</si>
  <si>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</si>
  <si>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</si>
  <si>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</si>
  <si>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</si>
  <si>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</si>
  <si>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</si>
  <si>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</si>
  <si>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</si>
  <si>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</si>
  <si>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</si>
  <si>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</si>
  <si>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</si>
  <si>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</si>
  <si>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</si>
  <si>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</si>
  <si>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</si>
  <si>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</si>
  <si>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</si>
  <si>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</si>
  <si>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</si>
  <si>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</si>
  <si>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</si>
  <si>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</si>
  <si>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</si>
  <si>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</si>
  <si>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</si>
  <si>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</si>
  <si>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</si>
  <si>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</si>
  <si>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</si>
  <si>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</si>
  <si>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</si>
  <si>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</si>
  <si>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</si>
  <si>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</si>
  <si>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</si>
  <si>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</si>
  <si>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</si>
  <si>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</si>
  <si>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</si>
  <si>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</si>
  <si>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</si>
  <si>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</si>
  <si>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</si>
  <si>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</si>
  <si>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</si>
  <si>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</si>
  <si>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</si>
  <si>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</si>
  <si>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</si>
  <si>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</si>
  <si>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</si>
  <si>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</si>
  <si>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</si>
  <si>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</si>
  <si>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</si>
  <si>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</si>
  <si>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</si>
  <si>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</si>
  <si>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</si>
  <si>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</si>
  <si>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</si>
  <si>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</si>
  <si>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</si>
  <si>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</si>
  <si>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</si>
  <si>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</si>
  <si>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</si>
  <si>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</si>
  <si>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</si>
  <si>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</si>
  <si>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</si>
  <si>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</si>
  <si>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</si>
  <si>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</si>
  <si>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</si>
  <si>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</si>
  <si>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</si>
  <si>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>8.5. Consórcio Via Sul</t>
  </si>
  <si>
    <t>8.6. Via Sul Transportes Urbanos Ltda.</t>
  </si>
  <si>
    <t>8.7. Tupi Transportes Urbanos Piratininga Ltda.</t>
  </si>
  <si>
    <t>8.8. Mobibrasil Transp Urbano Ltda.</t>
  </si>
  <si>
    <t>8.9. Viação Cidade Dutra Ltda.</t>
  </si>
  <si>
    <t>8.10. Consórcio Unisul</t>
  </si>
  <si>
    <t>8.11. VIP - Transportes Urbanos Ltda.</t>
  </si>
  <si>
    <t>8.12. Viação Campo Belo Ltda.</t>
  </si>
  <si>
    <t>8.13. Transkuba Transportes Gerais Ltda.</t>
  </si>
  <si>
    <t>8.14. Viação Gatusa Transportes Urb. Ltda.</t>
  </si>
  <si>
    <t>8.15. Consórcio Sete</t>
  </si>
  <si>
    <t>8.16. Viação Gato Preto Ltda.</t>
  </si>
  <si>
    <t>8.17. Transpass Transp. de Pass. Ltda</t>
  </si>
  <si>
    <t>8.18. Ambiental Transportes Urbanos S.A.</t>
  </si>
  <si>
    <t>8.19. Express Transportes Urbanos Ltda</t>
  </si>
  <si>
    <t xml:space="preserve">6.3. Revisão de Remuneração pelo Transporte Coletivo </t>
  </si>
  <si>
    <t>6.2.17. Descumprimento de Entrega Certidão Negativa de Tributos</t>
  </si>
  <si>
    <t>OPERAÇÃO 25/09/17 - VENCIMENTO 02/10/17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</si>
</sst>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0" fontId="33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5" fontId="33" fillId="0" borderId="4" xfId="46" applyNumberFormat="1" applyFont="1" applyFill="1" applyBorder="1" applyAlignment="1">
      <alignment horizontal="center" vertical="center"/>
    </xf>
    <xf numFmtId="174" fontId="33" fillId="0" borderId="4" xfId="53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1" fontId="44" fillId="0" borderId="0" xfId="46" applyNumberFormat="1" applyFont="1" applyBorder="1" applyAlignment="1">
      <alignment vertical="center"/>
    </xf>
    <xf numFmtId="171" fontId="44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85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3" fillId="35" borderId="4" xfId="46" applyNumberFormat="1" applyFont="1" applyFill="1" applyBorder="1" applyAlignment="1">
      <alignment horizontal="center"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7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7" t="s">
        <v>78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ht="21">
      <c r="A2" s="78" t="s">
        <v>134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ht="15.75">
      <c r="A3" s="4"/>
      <c r="B3" s="5"/>
      <c r="C3" s="4" t="s">
        <v>13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9" t="s">
        <v>14</v>
      </c>
      <c r="B4" s="81" t="s">
        <v>90</v>
      </c>
      <c r="C4" s="82"/>
      <c r="D4" s="82"/>
      <c r="E4" s="82"/>
      <c r="F4" s="82"/>
      <c r="G4" s="82"/>
      <c r="H4" s="82"/>
      <c r="I4" s="82"/>
      <c r="J4" s="83"/>
      <c r="K4" s="80" t="s">
        <v>15</v>
      </c>
    </row>
    <row r="5" spans="1:11" ht="38.25">
      <c r="A5" s="79"/>
      <c r="B5" s="28" t="s">
        <v>7</v>
      </c>
      <c r="C5" s="28" t="s">
        <v>8</v>
      </c>
      <c r="D5" s="28" t="s">
        <v>9</v>
      </c>
      <c r="E5" s="28" t="s">
        <v>116</v>
      </c>
      <c r="F5" s="28" t="s">
        <v>10</v>
      </c>
      <c r="G5" s="28" t="s">
        <v>11</v>
      </c>
      <c r="H5" s="28" t="s">
        <v>12</v>
      </c>
      <c r="I5" s="84" t="s">
        <v>89</v>
      </c>
      <c r="J5" s="84" t="s">
        <v>88</v>
      </c>
      <c r="K5" s="79"/>
    </row>
    <row r="6" spans="1:11" ht="18.75" customHeight="1">
      <c r="A6" s="79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5"/>
      <c r="J6" s="85"/>
      <c r="K6" s="79"/>
    </row>
    <row r="7" spans="1:12" ht="17.25" customHeight="1">
      <c r="A7" s="8" t="s">
        <v>27</v>
      </c>
      <c r="B7" s="9">
        <f aca="true" t="shared" si="0" ref="B7:K7">+B8+B20+B24+B27</f>
        <v>592505</v>
      </c>
      <c r="C7" s="9">
        <f t="shared" si="0"/>
        <v>773928</v>
      </c>
      <c r="D7" s="9">
        <f t="shared" si="0"/>
        <v>795043</v>
      </c>
      <c r="E7" s="9">
        <f t="shared" si="0"/>
        <v>532183</v>
      </c>
      <c r="F7" s="9">
        <f t="shared" si="0"/>
        <v>721871</v>
      </c>
      <c r="G7" s="9">
        <f t="shared" si="0"/>
        <v>1212154</v>
      </c>
      <c r="H7" s="9">
        <f t="shared" si="0"/>
        <v>560869</v>
      </c>
      <c r="I7" s="9">
        <f t="shared" si="0"/>
        <v>123360</v>
      </c>
      <c r="J7" s="9">
        <f t="shared" si="0"/>
        <v>321259</v>
      </c>
      <c r="K7" s="9">
        <f t="shared" si="0"/>
        <v>5633172</v>
      </c>
      <c r="L7" s="52"/>
    </row>
    <row r="8" spans="1:11" ht="17.25" customHeight="1">
      <c r="A8" s="10" t="s">
        <v>96</v>
      </c>
      <c r="B8" s="11">
        <f>B9+B12+B16</f>
        <v>276194</v>
      </c>
      <c r="C8" s="11">
        <f aca="true" t="shared" si="1" ref="C8:J8">C9+C12+C16</f>
        <v>371188</v>
      </c>
      <c r="D8" s="11">
        <f t="shared" si="1"/>
        <v>354131</v>
      </c>
      <c r="E8" s="11">
        <f t="shared" si="1"/>
        <v>254275</v>
      </c>
      <c r="F8" s="11">
        <f t="shared" si="1"/>
        <v>331383</v>
      </c>
      <c r="G8" s="11">
        <f t="shared" si="1"/>
        <v>560330</v>
      </c>
      <c r="H8" s="11">
        <f t="shared" si="1"/>
        <v>286423</v>
      </c>
      <c r="I8" s="11">
        <f t="shared" si="1"/>
        <v>53361</v>
      </c>
      <c r="J8" s="11">
        <f t="shared" si="1"/>
        <v>142154</v>
      </c>
      <c r="K8" s="11">
        <f>SUM(B8:J8)</f>
        <v>2629439</v>
      </c>
    </row>
    <row r="9" spans="1:11" ht="17.25" customHeight="1">
      <c r="A9" s="15" t="s">
        <v>16</v>
      </c>
      <c r="B9" s="13">
        <f>+B10+B11</f>
        <v>35754</v>
      </c>
      <c r="C9" s="13">
        <f aca="true" t="shared" si="2" ref="C9:J9">+C10+C11</f>
        <v>50809</v>
      </c>
      <c r="D9" s="13">
        <f t="shared" si="2"/>
        <v>44379</v>
      </c>
      <c r="E9" s="13">
        <f t="shared" si="2"/>
        <v>33440</v>
      </c>
      <c r="F9" s="13">
        <f t="shared" si="2"/>
        <v>37351</v>
      </c>
      <c r="G9" s="13">
        <f t="shared" si="2"/>
        <v>49953</v>
      </c>
      <c r="H9" s="13">
        <f t="shared" si="2"/>
        <v>44411</v>
      </c>
      <c r="I9" s="13">
        <f t="shared" si="2"/>
        <v>7994</v>
      </c>
      <c r="J9" s="13">
        <f t="shared" si="2"/>
        <v>16619</v>
      </c>
      <c r="K9" s="11">
        <f>SUM(B9:J9)</f>
        <v>320710</v>
      </c>
    </row>
    <row r="10" spans="1:11" ht="17.25" customHeight="1">
      <c r="A10" s="29" t="s">
        <v>17</v>
      </c>
      <c r="B10" s="13">
        <v>35754</v>
      </c>
      <c r="C10" s="13">
        <v>50809</v>
      </c>
      <c r="D10" s="13">
        <v>44379</v>
      </c>
      <c r="E10" s="13">
        <v>33440</v>
      </c>
      <c r="F10" s="13">
        <v>37351</v>
      </c>
      <c r="G10" s="13">
        <v>49953</v>
      </c>
      <c r="H10" s="13">
        <v>44411</v>
      </c>
      <c r="I10" s="13">
        <v>7994</v>
      </c>
      <c r="J10" s="13">
        <v>16619</v>
      </c>
      <c r="K10" s="11">
        <f>SUM(B10:J10)</f>
        <v>320710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225756</v>
      </c>
      <c r="C12" s="17">
        <f t="shared" si="3"/>
        <v>299918</v>
      </c>
      <c r="D12" s="17">
        <f t="shared" si="3"/>
        <v>290808</v>
      </c>
      <c r="E12" s="17">
        <f t="shared" si="3"/>
        <v>207539</v>
      </c>
      <c r="F12" s="17">
        <f t="shared" si="3"/>
        <v>273402</v>
      </c>
      <c r="G12" s="17">
        <f t="shared" si="3"/>
        <v>474494</v>
      </c>
      <c r="H12" s="17">
        <f t="shared" si="3"/>
        <v>227360</v>
      </c>
      <c r="I12" s="17">
        <f t="shared" si="3"/>
        <v>42169</v>
      </c>
      <c r="J12" s="17">
        <f t="shared" si="3"/>
        <v>117680</v>
      </c>
      <c r="K12" s="11">
        <f aca="true" t="shared" si="4" ref="K12:K27">SUM(B12:J12)</f>
        <v>2159126</v>
      </c>
    </row>
    <row r="13" spans="1:13" ht="17.25" customHeight="1">
      <c r="A13" s="14" t="s">
        <v>19</v>
      </c>
      <c r="B13" s="13">
        <v>109601</v>
      </c>
      <c r="C13" s="13">
        <v>154233</v>
      </c>
      <c r="D13" s="13">
        <v>154706</v>
      </c>
      <c r="E13" s="13">
        <v>106310</v>
      </c>
      <c r="F13" s="13">
        <v>139483</v>
      </c>
      <c r="G13" s="13">
        <v>226741</v>
      </c>
      <c r="H13" s="13">
        <v>103552</v>
      </c>
      <c r="I13" s="13">
        <v>23546</v>
      </c>
      <c r="J13" s="13">
        <v>62115</v>
      </c>
      <c r="K13" s="11">
        <f t="shared" si="4"/>
        <v>1080287</v>
      </c>
      <c r="L13" s="52"/>
      <c r="M13" s="53"/>
    </row>
    <row r="14" spans="1:12" ht="17.25" customHeight="1">
      <c r="A14" s="14" t="s">
        <v>20</v>
      </c>
      <c r="B14" s="13">
        <v>105906</v>
      </c>
      <c r="C14" s="13">
        <v>129423</v>
      </c>
      <c r="D14" s="13">
        <v>125487</v>
      </c>
      <c r="E14" s="13">
        <v>91412</v>
      </c>
      <c r="F14" s="13">
        <v>123555</v>
      </c>
      <c r="G14" s="13">
        <v>231010</v>
      </c>
      <c r="H14" s="13">
        <v>104957</v>
      </c>
      <c r="I14" s="13">
        <v>16021</v>
      </c>
      <c r="J14" s="13">
        <v>52016</v>
      </c>
      <c r="K14" s="11">
        <f t="shared" si="4"/>
        <v>979787</v>
      </c>
      <c r="L14" s="52"/>
    </row>
    <row r="15" spans="1:11" ht="17.25" customHeight="1">
      <c r="A15" s="14" t="s">
        <v>21</v>
      </c>
      <c r="B15" s="13">
        <v>10249</v>
      </c>
      <c r="C15" s="13">
        <v>16262</v>
      </c>
      <c r="D15" s="13">
        <v>10615</v>
      </c>
      <c r="E15" s="13">
        <v>9817</v>
      </c>
      <c r="F15" s="13">
        <v>10364</v>
      </c>
      <c r="G15" s="13">
        <v>16743</v>
      </c>
      <c r="H15" s="13">
        <v>18851</v>
      </c>
      <c r="I15" s="13">
        <v>2602</v>
      </c>
      <c r="J15" s="13">
        <v>3549</v>
      </c>
      <c r="K15" s="11">
        <f t="shared" si="4"/>
        <v>99052</v>
      </c>
    </row>
    <row r="16" spans="1:11" ht="17.25" customHeight="1">
      <c r="A16" s="15" t="s">
        <v>92</v>
      </c>
      <c r="B16" s="13">
        <f>B17+B18+B19</f>
        <v>14684</v>
      </c>
      <c r="C16" s="13">
        <f aca="true" t="shared" si="5" ref="C16:J16">C17+C18+C19</f>
        <v>20461</v>
      </c>
      <c r="D16" s="13">
        <f t="shared" si="5"/>
        <v>18944</v>
      </c>
      <c r="E16" s="13">
        <f t="shared" si="5"/>
        <v>13296</v>
      </c>
      <c r="F16" s="13">
        <f t="shared" si="5"/>
        <v>20630</v>
      </c>
      <c r="G16" s="13">
        <f t="shared" si="5"/>
        <v>35883</v>
      </c>
      <c r="H16" s="13">
        <f t="shared" si="5"/>
        <v>14652</v>
      </c>
      <c r="I16" s="13">
        <f t="shared" si="5"/>
        <v>3198</v>
      </c>
      <c r="J16" s="13">
        <f t="shared" si="5"/>
        <v>7855</v>
      </c>
      <c r="K16" s="11">
        <f t="shared" si="4"/>
        <v>149603</v>
      </c>
    </row>
    <row r="17" spans="1:11" ht="17.25" customHeight="1">
      <c r="A17" s="14" t="s">
        <v>93</v>
      </c>
      <c r="B17" s="13">
        <v>14571</v>
      </c>
      <c r="C17" s="13">
        <v>20317</v>
      </c>
      <c r="D17" s="13">
        <v>18813</v>
      </c>
      <c r="E17" s="13">
        <v>13181</v>
      </c>
      <c r="F17" s="13">
        <v>20509</v>
      </c>
      <c r="G17" s="13">
        <v>35628</v>
      </c>
      <c r="H17" s="13">
        <v>14534</v>
      </c>
      <c r="I17" s="13">
        <v>3169</v>
      </c>
      <c r="J17" s="13">
        <v>7803</v>
      </c>
      <c r="K17" s="11">
        <f t="shared" si="4"/>
        <v>148525</v>
      </c>
    </row>
    <row r="18" spans="1:11" ht="17.25" customHeight="1">
      <c r="A18" s="14" t="s">
        <v>94</v>
      </c>
      <c r="B18" s="13">
        <v>98</v>
      </c>
      <c r="C18" s="13">
        <v>110</v>
      </c>
      <c r="D18" s="13">
        <v>113</v>
      </c>
      <c r="E18" s="13">
        <v>102</v>
      </c>
      <c r="F18" s="13">
        <v>113</v>
      </c>
      <c r="G18" s="13">
        <v>234</v>
      </c>
      <c r="H18" s="13">
        <v>106</v>
      </c>
      <c r="I18" s="13">
        <v>28</v>
      </c>
      <c r="J18" s="13">
        <v>45</v>
      </c>
      <c r="K18" s="11">
        <f t="shared" si="4"/>
        <v>949</v>
      </c>
    </row>
    <row r="19" spans="1:11" ht="17.25" customHeight="1">
      <c r="A19" s="14" t="s">
        <v>95</v>
      </c>
      <c r="B19" s="13">
        <v>15</v>
      </c>
      <c r="C19" s="13">
        <v>34</v>
      </c>
      <c r="D19" s="13">
        <v>18</v>
      </c>
      <c r="E19" s="13">
        <v>13</v>
      </c>
      <c r="F19" s="13">
        <v>8</v>
      </c>
      <c r="G19" s="13">
        <v>21</v>
      </c>
      <c r="H19" s="13">
        <v>12</v>
      </c>
      <c r="I19" s="13">
        <v>1</v>
      </c>
      <c r="J19" s="13">
        <v>7</v>
      </c>
      <c r="K19" s="11">
        <f t="shared" si="4"/>
        <v>129</v>
      </c>
    </row>
    <row r="20" spans="1:11" ht="17.25" customHeight="1">
      <c r="A20" s="16" t="s">
        <v>22</v>
      </c>
      <c r="B20" s="11">
        <f>+B21+B22+B23</f>
        <v>161878</v>
      </c>
      <c r="C20" s="11">
        <f aca="true" t="shared" si="6" ref="C20:J20">+C21+C22+C23</f>
        <v>188011</v>
      </c>
      <c r="D20" s="11">
        <f t="shared" si="6"/>
        <v>212903</v>
      </c>
      <c r="E20" s="11">
        <f t="shared" si="6"/>
        <v>132953</v>
      </c>
      <c r="F20" s="11">
        <f t="shared" si="6"/>
        <v>210810</v>
      </c>
      <c r="G20" s="11">
        <f t="shared" si="6"/>
        <v>396530</v>
      </c>
      <c r="H20" s="11">
        <f t="shared" si="6"/>
        <v>138443</v>
      </c>
      <c r="I20" s="11">
        <f t="shared" si="6"/>
        <v>32564</v>
      </c>
      <c r="J20" s="11">
        <f t="shared" si="6"/>
        <v>79770</v>
      </c>
      <c r="K20" s="11">
        <f t="shared" si="4"/>
        <v>1553862</v>
      </c>
    </row>
    <row r="21" spans="1:12" ht="17.25" customHeight="1">
      <c r="A21" s="12" t="s">
        <v>23</v>
      </c>
      <c r="B21" s="13">
        <v>87874</v>
      </c>
      <c r="C21" s="13">
        <v>110966</v>
      </c>
      <c r="D21" s="13">
        <v>127963</v>
      </c>
      <c r="E21" s="13">
        <v>77465</v>
      </c>
      <c r="F21" s="13">
        <v>121118</v>
      </c>
      <c r="G21" s="13">
        <v>210166</v>
      </c>
      <c r="H21" s="13">
        <v>77194</v>
      </c>
      <c r="I21" s="13">
        <v>20368</v>
      </c>
      <c r="J21" s="13">
        <v>46637</v>
      </c>
      <c r="K21" s="11">
        <f t="shared" si="4"/>
        <v>879751</v>
      </c>
      <c r="L21" s="52"/>
    </row>
    <row r="22" spans="1:12" ht="17.25" customHeight="1">
      <c r="A22" s="12" t="s">
        <v>24</v>
      </c>
      <c r="B22" s="13">
        <v>69519</v>
      </c>
      <c r="C22" s="13">
        <v>71466</v>
      </c>
      <c r="D22" s="13">
        <v>80494</v>
      </c>
      <c r="E22" s="13">
        <v>52098</v>
      </c>
      <c r="F22" s="13">
        <v>85426</v>
      </c>
      <c r="G22" s="13">
        <v>178634</v>
      </c>
      <c r="H22" s="13">
        <v>55490</v>
      </c>
      <c r="I22" s="13">
        <v>11243</v>
      </c>
      <c r="J22" s="13">
        <v>31593</v>
      </c>
      <c r="K22" s="11">
        <f t="shared" si="4"/>
        <v>635963</v>
      </c>
      <c r="L22" s="52"/>
    </row>
    <row r="23" spans="1:11" ht="17.25" customHeight="1">
      <c r="A23" s="12" t="s">
        <v>25</v>
      </c>
      <c r="B23" s="13">
        <v>4485</v>
      </c>
      <c r="C23" s="13">
        <v>5579</v>
      </c>
      <c r="D23" s="13">
        <v>4446</v>
      </c>
      <c r="E23" s="13">
        <v>3390</v>
      </c>
      <c r="F23" s="13">
        <v>4266</v>
      </c>
      <c r="G23" s="13">
        <v>7730</v>
      </c>
      <c r="H23" s="13">
        <v>5759</v>
      </c>
      <c r="I23" s="13">
        <v>953</v>
      </c>
      <c r="J23" s="13">
        <v>1540</v>
      </c>
      <c r="K23" s="11">
        <f t="shared" si="4"/>
        <v>38148</v>
      </c>
    </row>
    <row r="24" spans="1:11" ht="17.25" customHeight="1">
      <c r="A24" s="16" t="s">
        <v>26</v>
      </c>
      <c r="B24" s="13">
        <f>+B25+B26</f>
        <v>154433</v>
      </c>
      <c r="C24" s="13">
        <f aca="true" t="shared" si="7" ref="C24:J24">+C25+C26</f>
        <v>214729</v>
      </c>
      <c r="D24" s="13">
        <f t="shared" si="7"/>
        <v>228009</v>
      </c>
      <c r="E24" s="13">
        <f t="shared" si="7"/>
        <v>144955</v>
      </c>
      <c r="F24" s="13">
        <f t="shared" si="7"/>
        <v>179678</v>
      </c>
      <c r="G24" s="13">
        <f t="shared" si="7"/>
        <v>255294</v>
      </c>
      <c r="H24" s="13">
        <f t="shared" si="7"/>
        <v>128130</v>
      </c>
      <c r="I24" s="13">
        <f t="shared" si="7"/>
        <v>37435</v>
      </c>
      <c r="J24" s="13">
        <f t="shared" si="7"/>
        <v>99335</v>
      </c>
      <c r="K24" s="11">
        <f t="shared" si="4"/>
        <v>1441998</v>
      </c>
    </row>
    <row r="25" spans="1:12" ht="17.25" customHeight="1">
      <c r="A25" s="12" t="s">
        <v>114</v>
      </c>
      <c r="B25" s="13">
        <v>64241</v>
      </c>
      <c r="C25" s="13">
        <v>100551</v>
      </c>
      <c r="D25" s="13">
        <v>113616</v>
      </c>
      <c r="E25" s="13">
        <v>72166</v>
      </c>
      <c r="F25" s="13">
        <v>83911</v>
      </c>
      <c r="G25" s="13">
        <v>114275</v>
      </c>
      <c r="H25" s="13">
        <v>56959</v>
      </c>
      <c r="I25" s="13">
        <v>21033</v>
      </c>
      <c r="J25" s="13">
        <v>46522</v>
      </c>
      <c r="K25" s="11">
        <f t="shared" si="4"/>
        <v>673274</v>
      </c>
      <c r="L25" s="52"/>
    </row>
    <row r="26" spans="1:12" ht="17.25" customHeight="1">
      <c r="A26" s="12" t="s">
        <v>115</v>
      </c>
      <c r="B26" s="13">
        <v>90192</v>
      </c>
      <c r="C26" s="13">
        <v>114178</v>
      </c>
      <c r="D26" s="13">
        <v>114393</v>
      </c>
      <c r="E26" s="13">
        <v>72789</v>
      </c>
      <c r="F26" s="13">
        <v>95767</v>
      </c>
      <c r="G26" s="13">
        <v>141019</v>
      </c>
      <c r="H26" s="13">
        <v>71171</v>
      </c>
      <c r="I26" s="13">
        <v>16402</v>
      </c>
      <c r="J26" s="13">
        <v>52813</v>
      </c>
      <c r="K26" s="11">
        <f t="shared" si="4"/>
        <v>768724</v>
      </c>
      <c r="L26" s="52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7873</v>
      </c>
      <c r="I27" s="11">
        <v>0</v>
      </c>
      <c r="J27" s="11">
        <v>0</v>
      </c>
      <c r="K27" s="11">
        <f t="shared" si="4"/>
        <v>7873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9">
        <f>SUM(B30:B33)</f>
        <v>2.8553</v>
      </c>
      <c r="C29" s="59">
        <f aca="true" t="shared" si="8" ref="C29:J29">SUM(C30:C33)</f>
        <v>3.1949968699999998</v>
      </c>
      <c r="D29" s="59">
        <f t="shared" si="8"/>
        <v>3.5975</v>
      </c>
      <c r="E29" s="59">
        <f t="shared" si="8"/>
        <v>3.05921955</v>
      </c>
      <c r="F29" s="59">
        <f t="shared" si="8"/>
        <v>3.0275</v>
      </c>
      <c r="G29" s="59">
        <f t="shared" si="8"/>
        <v>2.5547000000000004</v>
      </c>
      <c r="H29" s="59">
        <f t="shared" si="8"/>
        <v>2.9293</v>
      </c>
      <c r="I29" s="59">
        <f t="shared" si="8"/>
        <v>5.1998</v>
      </c>
      <c r="J29" s="59">
        <f t="shared" si="8"/>
        <v>3.0858</v>
      </c>
      <c r="K29" s="19">
        <v>0</v>
      </c>
    </row>
    <row r="30" spans="1:11" ht="17.25" customHeight="1">
      <c r="A30" s="16" t="s">
        <v>31</v>
      </c>
      <c r="B30" s="32">
        <v>2.8601</v>
      </c>
      <c r="C30" s="32">
        <v>3.1928</v>
      </c>
      <c r="D30" s="32">
        <v>3.6025</v>
      </c>
      <c r="E30" s="32">
        <v>3.0638</v>
      </c>
      <c r="F30" s="32">
        <v>3.0322</v>
      </c>
      <c r="G30" s="32">
        <v>2.5586</v>
      </c>
      <c r="H30" s="32">
        <v>2.9339</v>
      </c>
      <c r="I30" s="32">
        <v>5.1998</v>
      </c>
      <c r="J30" s="32">
        <v>3.0858</v>
      </c>
      <c r="K30" s="19">
        <v>0</v>
      </c>
    </row>
    <row r="31" spans="1:11" ht="17.25" customHeight="1">
      <c r="A31" s="30" t="s">
        <v>32</v>
      </c>
      <c r="B31" s="31">
        <v>0</v>
      </c>
      <c r="C31" s="46">
        <v>0.00709687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102</v>
      </c>
      <c r="B32" s="74">
        <v>-0.0048</v>
      </c>
      <c r="C32" s="74">
        <v>-0.0049</v>
      </c>
      <c r="D32" s="74">
        <v>-0.005</v>
      </c>
      <c r="E32" s="74">
        <v>-0.00458045</v>
      </c>
      <c r="F32" s="74">
        <v>-0.0047</v>
      </c>
      <c r="G32" s="74">
        <v>-0.0039</v>
      </c>
      <c r="H32" s="74">
        <v>-0.0046</v>
      </c>
      <c r="I32" s="31">
        <v>0</v>
      </c>
      <c r="J32" s="31">
        <v>0</v>
      </c>
      <c r="K32" s="61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10273.05</v>
      </c>
      <c r="I35" s="19">
        <v>0</v>
      </c>
      <c r="J35" s="19">
        <v>0</v>
      </c>
      <c r="K35" s="23">
        <f>SUM(B35:J35)</f>
        <v>10273.05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55619.32</v>
      </c>
      <c r="I36" s="19">
        <v>0</v>
      </c>
      <c r="J36" s="19">
        <v>0</v>
      </c>
      <c r="K36" s="23">
        <f>SUM(B36:J36)</f>
        <v>55619.32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5">
        <v>0</v>
      </c>
      <c r="C40" s="75">
        <v>0</v>
      </c>
      <c r="D40" s="75">
        <v>0</v>
      </c>
      <c r="E40" s="75">
        <v>0</v>
      </c>
      <c r="F40" s="75">
        <v>0</v>
      </c>
      <c r="G40" s="75">
        <v>0</v>
      </c>
      <c r="H40" s="75">
        <v>0</v>
      </c>
      <c r="I40" s="75">
        <v>0</v>
      </c>
      <c r="J40" s="75">
        <v>0</v>
      </c>
      <c r="K40" s="75">
        <v>0</v>
      </c>
    </row>
    <row r="41" spans="1:11" ht="17.25" customHeight="1">
      <c r="A41" s="12" t="s">
        <v>38</v>
      </c>
      <c r="B41" s="75">
        <v>0</v>
      </c>
      <c r="C41" s="75">
        <v>0</v>
      </c>
      <c r="D41" s="75">
        <v>0</v>
      </c>
      <c r="E41" s="75">
        <v>0</v>
      </c>
      <c r="F41" s="75">
        <v>0</v>
      </c>
      <c r="G41" s="75">
        <v>0</v>
      </c>
      <c r="H41" s="75">
        <v>0</v>
      </c>
      <c r="I41" s="75">
        <v>0</v>
      </c>
      <c r="J41" s="75">
        <v>0</v>
      </c>
      <c r="K41" s="75">
        <v>0</v>
      </c>
    </row>
    <row r="42" spans="1:11" ht="17.25" customHeight="1">
      <c r="A42" s="12" t="s">
        <v>39</v>
      </c>
      <c r="B42" s="75">
        <v>0</v>
      </c>
      <c r="C42" s="75">
        <v>0</v>
      </c>
      <c r="D42" s="75">
        <v>0</v>
      </c>
      <c r="E42" s="75">
        <v>0</v>
      </c>
      <c r="F42" s="75">
        <v>0</v>
      </c>
      <c r="G42" s="75">
        <v>0</v>
      </c>
      <c r="H42" s="75">
        <v>0</v>
      </c>
      <c r="I42" s="75">
        <v>0</v>
      </c>
      <c r="J42" s="75">
        <v>0</v>
      </c>
      <c r="K42" s="75">
        <v>0</v>
      </c>
    </row>
    <row r="43" spans="1:11" ht="17.25" customHeight="1">
      <c r="A43" s="62" t="s">
        <v>101</v>
      </c>
      <c r="B43" s="63">
        <f>ROUND(B44*B45,2)</f>
        <v>4091.68</v>
      </c>
      <c r="C43" s="63">
        <f>ROUND(C44*C45,2)</f>
        <v>5773.72</v>
      </c>
      <c r="D43" s="63">
        <f aca="true" t="shared" si="11" ref="D43:J43">ROUND(D44*D45,2)</f>
        <v>6385.76</v>
      </c>
      <c r="E43" s="63">
        <f t="shared" si="11"/>
        <v>3445.4</v>
      </c>
      <c r="F43" s="63">
        <f t="shared" si="11"/>
        <v>5281.52</v>
      </c>
      <c r="G43" s="63">
        <f t="shared" si="11"/>
        <v>7430.08</v>
      </c>
      <c r="H43" s="63">
        <f t="shared" si="11"/>
        <v>3715.04</v>
      </c>
      <c r="I43" s="63">
        <f t="shared" si="11"/>
        <v>1065.72</v>
      </c>
      <c r="J43" s="63">
        <f t="shared" si="11"/>
        <v>2217.04</v>
      </c>
      <c r="K43" s="63">
        <f t="shared" si="10"/>
        <v>39405.96000000001</v>
      </c>
    </row>
    <row r="44" spans="1:11" ht="17.25" customHeight="1">
      <c r="A44" s="64" t="s">
        <v>40</v>
      </c>
      <c r="B44" s="65">
        <v>956</v>
      </c>
      <c r="C44" s="65">
        <v>1349</v>
      </c>
      <c r="D44" s="65">
        <v>1492</v>
      </c>
      <c r="E44" s="65">
        <v>805</v>
      </c>
      <c r="F44" s="65">
        <v>1234</v>
      </c>
      <c r="G44" s="65">
        <v>1736</v>
      </c>
      <c r="H44" s="65">
        <v>868</v>
      </c>
      <c r="I44" s="65">
        <v>249</v>
      </c>
      <c r="J44" s="65">
        <v>518</v>
      </c>
      <c r="K44" s="65">
        <f t="shared" si="10"/>
        <v>9207</v>
      </c>
    </row>
    <row r="45" spans="1:12" ht="17.25" customHeight="1">
      <c r="A45" s="64" t="s">
        <v>41</v>
      </c>
      <c r="B45" s="63">
        <v>4.28</v>
      </c>
      <c r="C45" s="63">
        <v>4.28</v>
      </c>
      <c r="D45" s="63">
        <v>4.28</v>
      </c>
      <c r="E45" s="63">
        <v>4.28</v>
      </c>
      <c r="F45" s="63">
        <v>4.28</v>
      </c>
      <c r="G45" s="63">
        <v>4.28</v>
      </c>
      <c r="H45" s="63">
        <v>4.28</v>
      </c>
      <c r="I45" s="63">
        <v>4.28</v>
      </c>
      <c r="J45" s="61">
        <v>4.28</v>
      </c>
      <c r="K45" s="63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1715139.99</v>
      </c>
      <c r="C47" s="22">
        <f aca="true" t="shared" si="12" ref="C47:H47">+C48+C57</f>
        <v>2503829.9000000004</v>
      </c>
      <c r="D47" s="22">
        <f t="shared" si="12"/>
        <v>2892690.32</v>
      </c>
      <c r="E47" s="22">
        <f t="shared" si="12"/>
        <v>1654462.17</v>
      </c>
      <c r="F47" s="22">
        <f t="shared" si="12"/>
        <v>2214426.08</v>
      </c>
      <c r="G47" s="22">
        <f t="shared" si="12"/>
        <v>3134695.6000000006</v>
      </c>
      <c r="H47" s="22">
        <f t="shared" si="12"/>
        <v>1677492.7200000002</v>
      </c>
      <c r="I47" s="22">
        <f>+I48+I57</f>
        <v>642513.0499999999</v>
      </c>
      <c r="J47" s="22">
        <f>+J48+J57</f>
        <v>1007921.63</v>
      </c>
      <c r="K47" s="22">
        <f>SUM(B47:J47)</f>
        <v>17443171.460000005</v>
      </c>
    </row>
    <row r="48" spans="1:11" ht="17.25" customHeight="1">
      <c r="A48" s="16" t="s">
        <v>107</v>
      </c>
      <c r="B48" s="23">
        <f>SUM(B49:B56)</f>
        <v>1695871.21</v>
      </c>
      <c r="C48" s="23">
        <f aca="true" t="shared" si="13" ref="C48:J48">SUM(C49:C56)</f>
        <v>2478471.2600000002</v>
      </c>
      <c r="D48" s="23">
        <f t="shared" si="13"/>
        <v>2866552.9499999997</v>
      </c>
      <c r="E48" s="23">
        <f t="shared" si="13"/>
        <v>1631510.04</v>
      </c>
      <c r="F48" s="23">
        <f t="shared" si="13"/>
        <v>2190745.98</v>
      </c>
      <c r="G48" s="23">
        <f t="shared" si="13"/>
        <v>3104119.9000000004</v>
      </c>
      <c r="H48" s="23">
        <f t="shared" si="13"/>
        <v>1656941.6500000001</v>
      </c>
      <c r="I48" s="23">
        <f t="shared" si="13"/>
        <v>642513.0499999999</v>
      </c>
      <c r="J48" s="23">
        <f t="shared" si="13"/>
        <v>993558.06</v>
      </c>
      <c r="K48" s="23">
        <f aca="true" t="shared" si="14" ref="K48:K57">SUM(B48:J48)</f>
        <v>17260284.1</v>
      </c>
    </row>
    <row r="49" spans="1:11" ht="17.25" customHeight="1">
      <c r="A49" s="34" t="s">
        <v>43</v>
      </c>
      <c r="B49" s="23">
        <f aca="true" t="shared" si="15" ref="B49:H49">ROUND(B30*B7,2)</f>
        <v>1694623.55</v>
      </c>
      <c r="C49" s="23">
        <f t="shared" si="15"/>
        <v>2470997.32</v>
      </c>
      <c r="D49" s="23">
        <f t="shared" si="15"/>
        <v>2864142.41</v>
      </c>
      <c r="E49" s="23">
        <f t="shared" si="15"/>
        <v>1630502.28</v>
      </c>
      <c r="F49" s="23">
        <f t="shared" si="15"/>
        <v>2188857.25</v>
      </c>
      <c r="G49" s="23">
        <f t="shared" si="15"/>
        <v>3101417.22</v>
      </c>
      <c r="H49" s="23">
        <f t="shared" si="15"/>
        <v>1645533.56</v>
      </c>
      <c r="I49" s="23">
        <f>ROUND(I30*I7,2)</f>
        <v>641447.33</v>
      </c>
      <c r="J49" s="23">
        <f>ROUND(J30*J7,2)</f>
        <v>991341.02</v>
      </c>
      <c r="K49" s="23">
        <f t="shared" si="14"/>
        <v>17228861.94</v>
      </c>
    </row>
    <row r="50" spans="1:11" ht="17.25" customHeight="1">
      <c r="A50" s="34" t="s">
        <v>44</v>
      </c>
      <c r="B50" s="19">
        <v>0</v>
      </c>
      <c r="C50" s="23">
        <f>ROUND(C31*C7,2)</f>
        <v>5492.47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5492.47</v>
      </c>
    </row>
    <row r="51" spans="1:11" ht="17.25" customHeight="1">
      <c r="A51" s="66" t="s">
        <v>103</v>
      </c>
      <c r="B51" s="67">
        <f aca="true" t="shared" si="16" ref="B51:H51">ROUND(B32*B7,2)</f>
        <v>-2844.02</v>
      </c>
      <c r="C51" s="67">
        <f t="shared" si="16"/>
        <v>-3792.25</v>
      </c>
      <c r="D51" s="67">
        <f t="shared" si="16"/>
        <v>-3975.22</v>
      </c>
      <c r="E51" s="67">
        <f t="shared" si="16"/>
        <v>-2437.64</v>
      </c>
      <c r="F51" s="67">
        <f t="shared" si="16"/>
        <v>-3392.79</v>
      </c>
      <c r="G51" s="67">
        <f t="shared" si="16"/>
        <v>-4727.4</v>
      </c>
      <c r="H51" s="67">
        <f t="shared" si="16"/>
        <v>-2580</v>
      </c>
      <c r="I51" s="19">
        <v>0</v>
      </c>
      <c r="J51" s="19">
        <v>0</v>
      </c>
      <c r="K51" s="67">
        <f>SUM(B51:J51)</f>
        <v>-23749.32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10273.05</v>
      </c>
      <c r="I53" s="31">
        <f>+I35</f>
        <v>0</v>
      </c>
      <c r="J53" s="31">
        <f>+J35</f>
        <v>0</v>
      </c>
      <c r="K53" s="23">
        <f t="shared" si="14"/>
        <v>10273.05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106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19268.78</v>
      </c>
      <c r="C57" s="36">
        <v>25358.64</v>
      </c>
      <c r="D57" s="36">
        <v>26137.37</v>
      </c>
      <c r="E57" s="36">
        <v>22952.13</v>
      </c>
      <c r="F57" s="36">
        <v>23680.1</v>
      </c>
      <c r="G57" s="36">
        <v>30575.7</v>
      </c>
      <c r="H57" s="36">
        <v>20551.07</v>
      </c>
      <c r="I57" s="19">
        <v>0</v>
      </c>
      <c r="J57" s="36">
        <v>14363.57</v>
      </c>
      <c r="K57" s="36">
        <f t="shared" si="14"/>
        <v>182887.36000000002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+B62+B69+B103+B104</f>
        <v>-187398.61000000004</v>
      </c>
      <c r="C61" s="35">
        <f t="shared" si="17"/>
        <v>-220005.46000000002</v>
      </c>
      <c r="D61" s="35">
        <f t="shared" si="17"/>
        <v>-207260.18000000002</v>
      </c>
      <c r="E61" s="35">
        <f t="shared" si="17"/>
        <v>-239727.65</v>
      </c>
      <c r="F61" s="35">
        <f t="shared" si="17"/>
        <v>-223060.77999999997</v>
      </c>
      <c r="G61" s="35">
        <f t="shared" si="17"/>
        <v>-275471.22</v>
      </c>
      <c r="H61" s="35">
        <f t="shared" si="17"/>
        <v>-185796.8</v>
      </c>
      <c r="I61" s="35">
        <f t="shared" si="17"/>
        <v>-99135.27</v>
      </c>
      <c r="J61" s="35">
        <f t="shared" si="17"/>
        <v>-74048.7</v>
      </c>
      <c r="K61" s="35">
        <f>SUM(B61:J61)</f>
        <v>-1711904.6700000002</v>
      </c>
    </row>
    <row r="62" spans="1:11" ht="18.75" customHeight="1">
      <c r="A62" s="16" t="s">
        <v>74</v>
      </c>
      <c r="B62" s="35">
        <f aca="true" t="shared" si="18" ref="B62:J62">B63+B64+B65+B66+B67+B68</f>
        <v>-170162.11000000004</v>
      </c>
      <c r="C62" s="35">
        <f t="shared" si="18"/>
        <v>-196828.17</v>
      </c>
      <c r="D62" s="35">
        <f t="shared" si="18"/>
        <v>-185240.95</v>
      </c>
      <c r="E62" s="35">
        <f t="shared" si="18"/>
        <v>-224064.65</v>
      </c>
      <c r="F62" s="35">
        <f t="shared" si="18"/>
        <v>-200517.44999999998</v>
      </c>
      <c r="G62" s="35">
        <f t="shared" si="18"/>
        <v>-242759.31999999998</v>
      </c>
      <c r="H62" s="35">
        <f t="shared" si="18"/>
        <v>-168761.8</v>
      </c>
      <c r="I62" s="35">
        <f t="shared" si="18"/>
        <v>-30377.2</v>
      </c>
      <c r="J62" s="35">
        <f t="shared" si="18"/>
        <v>-63152.2</v>
      </c>
      <c r="K62" s="35">
        <f aca="true" t="shared" si="19" ref="K62:K91">SUM(B62:J62)</f>
        <v>-1481863.8499999999</v>
      </c>
    </row>
    <row r="63" spans="1:11" ht="18.75" customHeight="1">
      <c r="A63" s="12" t="s">
        <v>75</v>
      </c>
      <c r="B63" s="35">
        <f>-ROUND(B9*$D$3,2)</f>
        <v>-135865.2</v>
      </c>
      <c r="C63" s="35">
        <f aca="true" t="shared" si="20" ref="C63:J63">-ROUND(C9*$D$3,2)</f>
        <v>-193074.2</v>
      </c>
      <c r="D63" s="35">
        <f t="shared" si="20"/>
        <v>-168640.2</v>
      </c>
      <c r="E63" s="35">
        <f t="shared" si="20"/>
        <v>-127072</v>
      </c>
      <c r="F63" s="35">
        <f t="shared" si="20"/>
        <v>-141933.8</v>
      </c>
      <c r="G63" s="35">
        <f t="shared" si="20"/>
        <v>-189821.4</v>
      </c>
      <c r="H63" s="35">
        <f t="shared" si="20"/>
        <v>-168761.8</v>
      </c>
      <c r="I63" s="35">
        <f t="shared" si="20"/>
        <v>-30377.2</v>
      </c>
      <c r="J63" s="35">
        <f t="shared" si="20"/>
        <v>-63152.2</v>
      </c>
      <c r="K63" s="35">
        <f t="shared" si="19"/>
        <v>-1218698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97</v>
      </c>
      <c r="B65" s="35">
        <v>-710.6</v>
      </c>
      <c r="C65" s="35">
        <v>-178.6</v>
      </c>
      <c r="D65" s="35">
        <v>-148.2</v>
      </c>
      <c r="E65" s="35">
        <v>-497.8</v>
      </c>
      <c r="F65" s="35">
        <v>-269.8</v>
      </c>
      <c r="G65" s="35">
        <v>-269.8</v>
      </c>
      <c r="H65" s="19">
        <v>0</v>
      </c>
      <c r="I65" s="19">
        <v>0</v>
      </c>
      <c r="J65" s="19">
        <v>0</v>
      </c>
      <c r="K65" s="35">
        <f t="shared" si="19"/>
        <v>-2074.8</v>
      </c>
    </row>
    <row r="66" spans="1:11" ht="18.75" customHeight="1">
      <c r="A66" s="12" t="s">
        <v>104</v>
      </c>
      <c r="B66" s="35">
        <v>-2751.2</v>
      </c>
      <c r="C66" s="35">
        <v>-931</v>
      </c>
      <c r="D66" s="35">
        <v>-1197</v>
      </c>
      <c r="E66" s="35">
        <v>-2048.2</v>
      </c>
      <c r="F66" s="35">
        <v>-1197</v>
      </c>
      <c r="G66" s="35">
        <v>-931</v>
      </c>
      <c r="H66" s="19">
        <v>0</v>
      </c>
      <c r="I66" s="19">
        <v>0</v>
      </c>
      <c r="J66" s="19">
        <v>0</v>
      </c>
      <c r="K66" s="35">
        <f t="shared" si="19"/>
        <v>-9055.4</v>
      </c>
    </row>
    <row r="67" spans="1:11" ht="18.75" customHeight="1">
      <c r="A67" s="12" t="s">
        <v>52</v>
      </c>
      <c r="B67" s="35">
        <v>-30835.11</v>
      </c>
      <c r="C67" s="35">
        <v>-2644.37</v>
      </c>
      <c r="D67" s="35">
        <v>-15255.55</v>
      </c>
      <c r="E67" s="35">
        <v>-94446.65</v>
      </c>
      <c r="F67" s="35">
        <v>-57116.85</v>
      </c>
      <c r="G67" s="35">
        <v>-51737.12</v>
      </c>
      <c r="H67" s="19">
        <v>0</v>
      </c>
      <c r="I67" s="19">
        <v>0</v>
      </c>
      <c r="J67" s="19">
        <v>0</v>
      </c>
      <c r="K67" s="35">
        <f t="shared" si="19"/>
        <v>-252035.65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3" customFormat="1" ht="18.75" customHeight="1">
      <c r="A69" s="64" t="s">
        <v>79</v>
      </c>
      <c r="B69" s="67">
        <f>SUM(B70:B102)</f>
        <v>-17236.5</v>
      </c>
      <c r="C69" s="67">
        <f>SUM(C70:C102)</f>
        <v>-23177.29</v>
      </c>
      <c r="D69" s="67">
        <f>SUM(D70:D102)</f>
        <v>-22019.23</v>
      </c>
      <c r="E69" s="67">
        <f aca="true" t="shared" si="21" ref="E69:J69">SUM(E70:E102)</f>
        <v>-15663</v>
      </c>
      <c r="F69" s="67">
        <f t="shared" si="21"/>
        <v>-22543.33</v>
      </c>
      <c r="G69" s="67">
        <f t="shared" si="21"/>
        <v>-32711.9</v>
      </c>
      <c r="H69" s="67">
        <f t="shared" si="21"/>
        <v>-17035</v>
      </c>
      <c r="I69" s="67">
        <f t="shared" si="21"/>
        <v>-68758.07</v>
      </c>
      <c r="J69" s="67">
        <f t="shared" si="21"/>
        <v>-10896.5</v>
      </c>
      <c r="K69" s="67">
        <f t="shared" si="19"/>
        <v>-230040.82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-58.79</v>
      </c>
      <c r="D71" s="35">
        <v>-6.4</v>
      </c>
      <c r="E71" s="19">
        <v>0</v>
      </c>
      <c r="F71" s="19">
        <v>0</v>
      </c>
      <c r="G71" s="35">
        <v>-6.4</v>
      </c>
      <c r="H71" s="19">
        <v>0</v>
      </c>
      <c r="I71" s="19">
        <v>0</v>
      </c>
      <c r="J71" s="19">
        <v>0</v>
      </c>
      <c r="K71" s="67">
        <f t="shared" si="19"/>
        <v>-71.59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-1103.33</v>
      </c>
      <c r="E72" s="19">
        <v>0</v>
      </c>
      <c r="F72" s="35">
        <v>-393.33</v>
      </c>
      <c r="G72" s="19">
        <v>0</v>
      </c>
      <c r="H72" s="19">
        <v>0</v>
      </c>
      <c r="I72" s="47">
        <v>-2472.57</v>
      </c>
      <c r="J72" s="19">
        <v>0</v>
      </c>
      <c r="K72" s="67">
        <f t="shared" si="19"/>
        <v>-3969.23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7">
        <f t="shared" si="19"/>
        <v>-60000</v>
      </c>
    </row>
    <row r="74" spans="1:11" ht="18.75" customHeight="1">
      <c r="A74" s="34" t="s">
        <v>58</v>
      </c>
      <c r="B74" s="35">
        <v>-15236.5</v>
      </c>
      <c r="C74" s="35">
        <v>-22118.5</v>
      </c>
      <c r="D74" s="35">
        <v>-20909.5</v>
      </c>
      <c r="E74" s="35">
        <v>-14663</v>
      </c>
      <c r="F74" s="35">
        <v>-20150</v>
      </c>
      <c r="G74" s="35">
        <v>-30705.5</v>
      </c>
      <c r="H74" s="35">
        <v>-15035</v>
      </c>
      <c r="I74" s="35">
        <v>-5285.5</v>
      </c>
      <c r="J74" s="35">
        <v>-10896.5</v>
      </c>
      <c r="K74" s="67">
        <f t="shared" si="19"/>
        <v>-155000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35">
        <v>-2000</v>
      </c>
      <c r="C84" s="35">
        <v>-1000</v>
      </c>
      <c r="D84" s="19">
        <v>0</v>
      </c>
      <c r="E84" s="35">
        <v>-1000</v>
      </c>
      <c r="F84" s="35">
        <v>-2000</v>
      </c>
      <c r="G84" s="35">
        <v>-2000</v>
      </c>
      <c r="H84" s="35">
        <v>-2000</v>
      </c>
      <c r="I84" s="35">
        <v>-1000</v>
      </c>
      <c r="J84" s="19">
        <v>0</v>
      </c>
      <c r="K84" s="67">
        <f t="shared" si="19"/>
        <v>-11000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133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80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84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85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86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87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105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91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108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109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110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3" customFormat="1" ht="18.75" customHeight="1">
      <c r="A97" s="64" t="s">
        <v>113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2"/>
    </row>
    <row r="98" spans="1:12" ht="18.75" customHeight="1">
      <c r="A98" s="64" t="s">
        <v>111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4" t="s">
        <v>112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64"/>
      <c r="B100" s="19"/>
      <c r="C100" s="19"/>
      <c r="D100" s="19"/>
      <c r="E100" s="19"/>
      <c r="F100" s="19"/>
      <c r="G100" s="19"/>
      <c r="H100" s="19"/>
      <c r="I100" s="19"/>
      <c r="J100" s="19"/>
      <c r="K100" s="31"/>
      <c r="L100" s="55"/>
    </row>
    <row r="101" spans="1:12" ht="18.75" customHeight="1">
      <c r="A101" s="64"/>
      <c r="B101" s="19"/>
      <c r="C101" s="19"/>
      <c r="D101" s="19"/>
      <c r="E101" s="19"/>
      <c r="F101" s="19"/>
      <c r="G101" s="19"/>
      <c r="H101" s="19"/>
      <c r="I101" s="19"/>
      <c r="J101" s="19"/>
      <c r="K101" s="31"/>
      <c r="L101" s="55"/>
    </row>
    <row r="102" spans="1:12" ht="18.75" customHeight="1">
      <c r="A102" s="12"/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5"/>
    </row>
    <row r="103" spans="1:12" ht="18.75" customHeight="1">
      <c r="A103" s="16" t="s">
        <v>132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55"/>
    </row>
    <row r="104" spans="1:12" ht="18.75" customHeight="1">
      <c r="A104" s="16" t="s">
        <v>100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56"/>
    </row>
    <row r="105" spans="1:12" ht="18.75" customHeight="1">
      <c r="A105" s="16"/>
      <c r="B105" s="20">
        <v>0</v>
      </c>
      <c r="C105" s="20">
        <v>0</v>
      </c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31">
        <f>SUM(B105:J105)</f>
        <v>0</v>
      </c>
      <c r="L105" s="54"/>
    </row>
    <row r="106" spans="1:12" ht="18.75" customHeight="1">
      <c r="A106" s="16" t="s">
        <v>82</v>
      </c>
      <c r="B106" s="24">
        <f aca="true" t="shared" si="22" ref="B106:H106">+B107+B108</f>
        <v>1527741.38</v>
      </c>
      <c r="C106" s="24">
        <f t="shared" si="22"/>
        <v>2283824.4400000004</v>
      </c>
      <c r="D106" s="24">
        <f t="shared" si="22"/>
        <v>2685430.1399999997</v>
      </c>
      <c r="E106" s="24">
        <f t="shared" si="22"/>
        <v>1414734.52</v>
      </c>
      <c r="F106" s="24">
        <f t="shared" si="22"/>
        <v>1991365.3</v>
      </c>
      <c r="G106" s="24">
        <f t="shared" si="22"/>
        <v>2859224.380000001</v>
      </c>
      <c r="H106" s="24">
        <f t="shared" si="22"/>
        <v>1491695.9200000002</v>
      </c>
      <c r="I106" s="24">
        <f>+I107+I108</f>
        <v>543377.78</v>
      </c>
      <c r="J106" s="24">
        <f>+J107+J108</f>
        <v>933872.93</v>
      </c>
      <c r="K106" s="48">
        <f>SUM(B106:J106)</f>
        <v>15731266.790000001</v>
      </c>
      <c r="L106" s="54"/>
    </row>
    <row r="107" spans="1:12" ht="18" customHeight="1">
      <c r="A107" s="16" t="s">
        <v>81</v>
      </c>
      <c r="B107" s="24">
        <f aca="true" t="shared" si="23" ref="B107:J107">+B48+B62+B69+B103</f>
        <v>1508472.5999999999</v>
      </c>
      <c r="C107" s="24">
        <f t="shared" si="23"/>
        <v>2258465.8000000003</v>
      </c>
      <c r="D107" s="24">
        <f t="shared" si="23"/>
        <v>2659292.7699999996</v>
      </c>
      <c r="E107" s="24">
        <f t="shared" si="23"/>
        <v>1391782.3900000001</v>
      </c>
      <c r="F107" s="24">
        <f t="shared" si="23"/>
        <v>1967685.2</v>
      </c>
      <c r="G107" s="24">
        <f t="shared" si="23"/>
        <v>2828648.6800000006</v>
      </c>
      <c r="H107" s="24">
        <f t="shared" si="23"/>
        <v>1471144.85</v>
      </c>
      <c r="I107" s="24">
        <f t="shared" si="23"/>
        <v>543377.78</v>
      </c>
      <c r="J107" s="24">
        <f t="shared" si="23"/>
        <v>919509.3600000001</v>
      </c>
      <c r="K107" s="48">
        <f>SUM(B107:J107)</f>
        <v>15548379.43</v>
      </c>
      <c r="L107" s="54"/>
    </row>
    <row r="108" spans="1:11" ht="18.75" customHeight="1">
      <c r="A108" s="16" t="s">
        <v>98</v>
      </c>
      <c r="B108" s="24">
        <f aca="true" t="shared" si="24" ref="B108:J108">IF(+B57+B104+B109&lt;0,0,(B57+B104+B109))</f>
        <v>19268.78</v>
      </c>
      <c r="C108" s="24">
        <f t="shared" si="24"/>
        <v>25358.64</v>
      </c>
      <c r="D108" s="24">
        <f t="shared" si="24"/>
        <v>26137.37</v>
      </c>
      <c r="E108" s="24">
        <f t="shared" si="24"/>
        <v>22952.13</v>
      </c>
      <c r="F108" s="24">
        <f t="shared" si="24"/>
        <v>23680.1</v>
      </c>
      <c r="G108" s="24">
        <f t="shared" si="24"/>
        <v>30575.7</v>
      </c>
      <c r="H108" s="24">
        <f t="shared" si="24"/>
        <v>20551.07</v>
      </c>
      <c r="I108" s="19">
        <f t="shared" si="24"/>
        <v>0</v>
      </c>
      <c r="J108" s="24">
        <f t="shared" si="24"/>
        <v>14363.57</v>
      </c>
      <c r="K108" s="48">
        <f>SUM(B108:J108)</f>
        <v>182887.36000000002</v>
      </c>
    </row>
    <row r="109" spans="1:13" ht="18.75" customHeight="1">
      <c r="A109" s="16" t="s">
        <v>83</v>
      </c>
      <c r="B109" s="19">
        <v>0</v>
      </c>
      <c r="C109" s="19">
        <v>0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f>SUM(B109:J109)</f>
        <v>0</v>
      </c>
      <c r="M109" s="57"/>
    </row>
    <row r="110" spans="1:11" ht="18.75" customHeight="1">
      <c r="A110" s="16" t="s">
        <v>99</v>
      </c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48"/>
    </row>
    <row r="111" spans="1:11" ht="18.75" customHeight="1">
      <c r="A111" s="2"/>
      <c r="B111" s="20">
        <v>0</v>
      </c>
      <c r="C111" s="20">
        <v>0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/>
    </row>
    <row r="112" spans="1:11" ht="18.75" customHeight="1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</row>
    <row r="113" spans="1:11" ht="18.75" customHeight="1">
      <c r="A113" s="8"/>
      <c r="B113" s="45">
        <v>0</v>
      </c>
      <c r="C113" s="45">
        <v>0</v>
      </c>
      <c r="D113" s="45">
        <v>0</v>
      </c>
      <c r="E113" s="45">
        <v>0</v>
      </c>
      <c r="F113" s="45">
        <v>0</v>
      </c>
      <c r="G113" s="45">
        <v>0</v>
      </c>
      <c r="H113" s="45">
        <v>0</v>
      </c>
      <c r="I113" s="45">
        <v>0</v>
      </c>
      <c r="J113" s="45">
        <v>0</v>
      </c>
      <c r="K113" s="45"/>
    </row>
    <row r="114" spans="1:12" ht="18.75" customHeight="1">
      <c r="A114" s="25" t="s">
        <v>69</v>
      </c>
      <c r="B114" s="18">
        <v>0</v>
      </c>
      <c r="C114" s="18">
        <v>0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41">
        <f>SUM(K115:K133)</f>
        <v>15731266.780000001</v>
      </c>
      <c r="L114" s="54"/>
    </row>
    <row r="115" spans="1:11" ht="18.75" customHeight="1">
      <c r="A115" s="26" t="s">
        <v>70</v>
      </c>
      <c r="B115" s="27">
        <v>199230.41</v>
      </c>
      <c r="C115" s="40">
        <v>0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>SUM(B115:J115)</f>
        <v>199230.41</v>
      </c>
    </row>
    <row r="116" spans="1:11" ht="18.75" customHeight="1">
      <c r="A116" s="26" t="s">
        <v>71</v>
      </c>
      <c r="B116" s="27">
        <v>1328510.97</v>
      </c>
      <c r="C116" s="40">
        <v>0</v>
      </c>
      <c r="D116" s="40">
        <v>0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aca="true" t="shared" si="25" ref="K116:K133">SUM(B116:J116)</f>
        <v>1328510.97</v>
      </c>
    </row>
    <row r="117" spans="1:11" ht="18.75" customHeight="1">
      <c r="A117" s="26" t="s">
        <v>72</v>
      </c>
      <c r="B117" s="40">
        <v>0</v>
      </c>
      <c r="C117" s="27">
        <f>+C106</f>
        <v>2283824.4400000004</v>
      </c>
      <c r="D117" s="40">
        <v>0</v>
      </c>
      <c r="E117" s="40">
        <v>0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2283824.4400000004</v>
      </c>
    </row>
    <row r="118" spans="1:11" ht="18.75" customHeight="1">
      <c r="A118" s="26" t="s">
        <v>73</v>
      </c>
      <c r="B118" s="40">
        <v>0</v>
      </c>
      <c r="C118" s="40">
        <v>0</v>
      </c>
      <c r="D118" s="27">
        <f>+D106</f>
        <v>2685430.1399999997</v>
      </c>
      <c r="E118" s="40">
        <v>0</v>
      </c>
      <c r="F118" s="40">
        <v>0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2685430.1399999997</v>
      </c>
    </row>
    <row r="119" spans="1:11" ht="18.75" customHeight="1">
      <c r="A119" s="26" t="s">
        <v>117</v>
      </c>
      <c r="B119" s="40">
        <v>0</v>
      </c>
      <c r="C119" s="40">
        <v>0</v>
      </c>
      <c r="D119" s="40">
        <v>0</v>
      </c>
      <c r="E119" s="27">
        <v>1273261.06</v>
      </c>
      <c r="F119" s="40">
        <v>0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1273261.06</v>
      </c>
    </row>
    <row r="120" spans="1:11" ht="18.75" customHeight="1">
      <c r="A120" s="26" t="s">
        <v>118</v>
      </c>
      <c r="B120" s="40">
        <v>0</v>
      </c>
      <c r="C120" s="40">
        <v>0</v>
      </c>
      <c r="D120" s="40">
        <v>0</v>
      </c>
      <c r="E120" s="27">
        <v>141473.45</v>
      </c>
      <c r="F120" s="40">
        <v>0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141473.45</v>
      </c>
    </row>
    <row r="121" spans="1:11" ht="18.75" customHeight="1">
      <c r="A121" s="68" t="s">
        <v>119</v>
      </c>
      <c r="B121" s="40">
        <v>0</v>
      </c>
      <c r="C121" s="40">
        <v>0</v>
      </c>
      <c r="D121" s="40">
        <v>0</v>
      </c>
      <c r="E121" s="40">
        <v>0</v>
      </c>
      <c r="F121" s="27">
        <v>384704.48</v>
      </c>
      <c r="G121" s="40">
        <v>0</v>
      </c>
      <c r="H121" s="40">
        <v>0</v>
      </c>
      <c r="I121" s="40">
        <v>0</v>
      </c>
      <c r="J121" s="40">
        <v>0</v>
      </c>
      <c r="K121" s="41">
        <f t="shared" si="25"/>
        <v>384704.48</v>
      </c>
    </row>
    <row r="122" spans="1:11" ht="18.75" customHeight="1">
      <c r="A122" s="68" t="s">
        <v>120</v>
      </c>
      <c r="B122" s="40">
        <v>0</v>
      </c>
      <c r="C122" s="40">
        <v>0</v>
      </c>
      <c r="D122" s="40">
        <v>0</v>
      </c>
      <c r="E122" s="40">
        <v>0</v>
      </c>
      <c r="F122" s="27">
        <v>710032.13</v>
      </c>
      <c r="G122" s="40">
        <v>0</v>
      </c>
      <c r="H122" s="40">
        <v>0</v>
      </c>
      <c r="I122" s="40">
        <v>0</v>
      </c>
      <c r="J122" s="40">
        <v>0</v>
      </c>
      <c r="K122" s="41">
        <f t="shared" si="25"/>
        <v>710032.13</v>
      </c>
    </row>
    <row r="123" spans="1:11" ht="18.75" customHeight="1">
      <c r="A123" s="68" t="s">
        <v>121</v>
      </c>
      <c r="B123" s="40">
        <v>0</v>
      </c>
      <c r="C123" s="40">
        <v>0</v>
      </c>
      <c r="D123" s="40">
        <v>0</v>
      </c>
      <c r="E123" s="40">
        <v>0</v>
      </c>
      <c r="F123" s="27">
        <v>99519.41</v>
      </c>
      <c r="G123" s="40">
        <v>0</v>
      </c>
      <c r="H123" s="40">
        <v>0</v>
      </c>
      <c r="I123" s="40">
        <v>0</v>
      </c>
      <c r="J123" s="40">
        <v>0</v>
      </c>
      <c r="K123" s="41">
        <f t="shared" si="25"/>
        <v>99519.41</v>
      </c>
    </row>
    <row r="124" spans="1:11" ht="18.75" customHeight="1">
      <c r="A124" s="68" t="s">
        <v>122</v>
      </c>
      <c r="B124" s="70">
        <v>0</v>
      </c>
      <c r="C124" s="70">
        <v>0</v>
      </c>
      <c r="D124" s="70">
        <v>0</v>
      </c>
      <c r="E124" s="70">
        <v>0</v>
      </c>
      <c r="F124" s="71">
        <v>797109.27</v>
      </c>
      <c r="G124" s="70">
        <v>0</v>
      </c>
      <c r="H124" s="70">
        <v>0</v>
      </c>
      <c r="I124" s="70">
        <v>0</v>
      </c>
      <c r="J124" s="70">
        <v>0</v>
      </c>
      <c r="K124" s="71">
        <f t="shared" si="25"/>
        <v>797109.27</v>
      </c>
    </row>
    <row r="125" spans="1:11" ht="18.75" customHeight="1">
      <c r="A125" s="68" t="s">
        <v>123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836937.74</v>
      </c>
      <c r="H125" s="40">
        <v>0</v>
      </c>
      <c r="I125" s="40">
        <v>0</v>
      </c>
      <c r="J125" s="40">
        <v>0</v>
      </c>
      <c r="K125" s="41">
        <f t="shared" si="25"/>
        <v>836937.74</v>
      </c>
    </row>
    <row r="126" spans="1:11" ht="18.75" customHeight="1">
      <c r="A126" s="68" t="s">
        <v>124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66410.3</v>
      </c>
      <c r="H126" s="40">
        <v>0</v>
      </c>
      <c r="I126" s="40">
        <v>0</v>
      </c>
      <c r="J126" s="40">
        <v>0</v>
      </c>
      <c r="K126" s="41">
        <f t="shared" si="25"/>
        <v>66410.3</v>
      </c>
    </row>
    <row r="127" spans="1:11" ht="18.75" customHeight="1">
      <c r="A127" s="68" t="s">
        <v>125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27">
        <v>418411.59</v>
      </c>
      <c r="H127" s="40">
        <v>0</v>
      </c>
      <c r="I127" s="40">
        <v>0</v>
      </c>
      <c r="J127" s="40">
        <v>0</v>
      </c>
      <c r="K127" s="41">
        <f t="shared" si="25"/>
        <v>418411.59</v>
      </c>
    </row>
    <row r="128" spans="1:11" ht="18.75" customHeight="1">
      <c r="A128" s="68" t="s">
        <v>126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27">
        <v>417600.21</v>
      </c>
      <c r="H128" s="40">
        <v>0</v>
      </c>
      <c r="I128" s="40">
        <v>0</v>
      </c>
      <c r="J128" s="40">
        <v>0</v>
      </c>
      <c r="K128" s="41">
        <f t="shared" si="25"/>
        <v>417600.21</v>
      </c>
    </row>
    <row r="129" spans="1:11" ht="18.75" customHeight="1">
      <c r="A129" s="68" t="s">
        <v>127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27">
        <v>1119864.55</v>
      </c>
      <c r="H129" s="40">
        <v>0</v>
      </c>
      <c r="I129" s="40">
        <v>0</v>
      </c>
      <c r="J129" s="40">
        <v>0</v>
      </c>
      <c r="K129" s="41">
        <f t="shared" si="25"/>
        <v>1119864.55</v>
      </c>
    </row>
    <row r="130" spans="1:11" ht="18.75" customHeight="1">
      <c r="A130" s="68" t="s">
        <v>128</v>
      </c>
      <c r="B130" s="40">
        <v>0</v>
      </c>
      <c r="C130" s="40">
        <v>0</v>
      </c>
      <c r="D130" s="40">
        <v>0</v>
      </c>
      <c r="E130" s="40">
        <v>0</v>
      </c>
      <c r="F130" s="40">
        <v>0</v>
      </c>
      <c r="G130" s="40">
        <v>0</v>
      </c>
      <c r="H130" s="27">
        <v>528555.64</v>
      </c>
      <c r="I130" s="40">
        <v>0</v>
      </c>
      <c r="J130" s="40">
        <v>0</v>
      </c>
      <c r="K130" s="41">
        <f t="shared" si="25"/>
        <v>528555.64</v>
      </c>
    </row>
    <row r="131" spans="1:11" ht="18.75" customHeight="1">
      <c r="A131" s="68" t="s">
        <v>129</v>
      </c>
      <c r="B131" s="40">
        <v>0</v>
      </c>
      <c r="C131" s="40">
        <v>0</v>
      </c>
      <c r="D131" s="40">
        <v>0</v>
      </c>
      <c r="E131" s="40">
        <v>0</v>
      </c>
      <c r="F131" s="40">
        <v>0</v>
      </c>
      <c r="G131" s="40">
        <v>0</v>
      </c>
      <c r="H131" s="27">
        <v>963140.28</v>
      </c>
      <c r="I131" s="40">
        <v>0</v>
      </c>
      <c r="J131" s="40">
        <v>0</v>
      </c>
      <c r="K131" s="41">
        <f t="shared" si="25"/>
        <v>963140.28</v>
      </c>
    </row>
    <row r="132" spans="1:11" ht="18.75" customHeight="1">
      <c r="A132" s="68" t="s">
        <v>130</v>
      </c>
      <c r="B132" s="40">
        <v>0</v>
      </c>
      <c r="C132" s="40">
        <v>0</v>
      </c>
      <c r="D132" s="40">
        <v>0</v>
      </c>
      <c r="E132" s="40">
        <v>0</v>
      </c>
      <c r="F132" s="40">
        <v>0</v>
      </c>
      <c r="G132" s="40">
        <v>0</v>
      </c>
      <c r="H132" s="40">
        <v>0</v>
      </c>
      <c r="I132" s="27">
        <v>543377.78</v>
      </c>
      <c r="J132" s="40">
        <v>0</v>
      </c>
      <c r="K132" s="41">
        <f t="shared" si="25"/>
        <v>543377.78</v>
      </c>
    </row>
    <row r="133" spans="1:11" ht="18.75" customHeight="1">
      <c r="A133" s="69" t="s">
        <v>131</v>
      </c>
      <c r="B133" s="42">
        <v>0</v>
      </c>
      <c r="C133" s="42">
        <v>0</v>
      </c>
      <c r="D133" s="42">
        <v>0</v>
      </c>
      <c r="E133" s="42">
        <v>0</v>
      </c>
      <c r="F133" s="42">
        <v>0</v>
      </c>
      <c r="G133" s="42">
        <v>0</v>
      </c>
      <c r="H133" s="42">
        <v>0</v>
      </c>
      <c r="I133" s="42">
        <v>0</v>
      </c>
      <c r="J133" s="43">
        <v>933872.93</v>
      </c>
      <c r="K133" s="44">
        <f t="shared" si="25"/>
        <v>933872.93</v>
      </c>
    </row>
    <row r="134" spans="1:11" ht="18.75" customHeight="1">
      <c r="A134" s="76"/>
      <c r="B134" s="50">
        <v>0</v>
      </c>
      <c r="C134" s="50">
        <v>0</v>
      </c>
      <c r="D134" s="50">
        <v>0</v>
      </c>
      <c r="E134" s="50">
        <v>0</v>
      </c>
      <c r="F134" s="50">
        <v>0</v>
      </c>
      <c r="G134" s="50">
        <v>0</v>
      </c>
      <c r="H134" s="50">
        <v>0</v>
      </c>
      <c r="I134" s="50">
        <v>0</v>
      </c>
      <c r="J134" s="50">
        <f>J106-J133</f>
        <v>0</v>
      </c>
      <c r="K134" s="51"/>
    </row>
    <row r="135" ht="18.75" customHeight="1">
      <c r="A135" s="39"/>
    </row>
    <row r="136" ht="18.75" customHeight="1">
      <c r="A136" s="39"/>
    </row>
    <row r="137" ht="15.75">
      <c r="A137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2017-09-29T18:06:33Z</dcterms:modified>
  <cp:category/>
  <cp:version/>
  <cp:contentType/>
  <cp:contentStatus/>
</cp:coreProperties>
</file>