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CONCESSÃO'!$A$1:$K$133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<sst xmlns="http://schemas.openxmlformats.org/spreadsheetml/2006/main" count="143" uniqueCount="143">
  <si>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</si>
  <si>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</si>
  <si>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</si>
  <si>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</si>
  <si>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</si>
  <si>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</si>
  <si>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</si>
  <si>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</si>
  <si>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</si>
  <si>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</si>
  <si>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</si>
  <si>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</si>
  <si>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</si>
  <si>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</si>
  <si>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</si>
  <si>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</si>
  <si>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</si>
  <si>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</si>
  <si>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</si>
  <si>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</si>
  <si>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</si>
  <si>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</si>
  <si>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</si>
  <si>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</si>
  <si>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</si>
  <si>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</si>
  <si>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</si>
  <si>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</si>
  <si>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</si>
  <si>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</si>
  <si>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</si>
  <si>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</si>
  <si>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</si>
  <si>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</si>
  <si>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</si>
  <si>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</si>
  <si>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</si>
  <si>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</si>
  <si>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</si>
  <si>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</si>
  <si>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</si>
  <si>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</si>
  <si>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</si>
  <si>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</si>
  <si>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</si>
  <si>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</si>
  <si>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</si>
  <si>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</si>
  <si>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</si>
  <si>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</si>
  <si>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</si>
  <si>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</si>
  <si>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</si>
  <si>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</si>
  <si>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</si>
  <si>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</si>
  <si>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</si>
  <si>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</si>
  <si>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</si>
  <si>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</si>
  <si>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</si>
  <si>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</si>
  <si>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</si>
  <si>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</si>
  <si>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</si>
  <si>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</si>
  <si>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</si>
  <si>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</si>
  <si>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</si>
  <si>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</si>
  <si>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</si>
  <si>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</si>
  <si>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</si>
  <si>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</si>
  <si>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</si>
  <si>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</si>
  <si>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</si>
  <si>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</si>
  <si>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</si>
  <si>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</si>
  <si>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</si>
  <si>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</si>
  <si>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</si>
  <si>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</si>
  <si>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</si>
  <si>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</si>
  <si>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</si>
  <si>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</si>
  <si>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</si>
  <si>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</si>
  <si>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</si>
  <si>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</si>
  <si>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</si>
  <si>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</si>
  <si>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</si>
  <si>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</si>
  <si>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</si>
  <si>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</si>
  <si>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</si>
  <si>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</si>
  <si>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</si>
  <si>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</si>
  <si>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</si>
  <si>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</si>
  <si>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</si>
  <si>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</si>
  <si>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</si>
  <si>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</si>
  <si>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</si>
  <si>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</si>
  <si>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</si>
  <si>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6.2.29. Ajuste Financeiro</t>
  </si>
  <si>
    <t>6.2.30. Ajuste Financeiro Retroativo</t>
  </si>
  <si>
    <t>6.2.28. Custo Gerenciamento - Linha Turística</t>
  </si>
  <si>
    <t>1.3.1. Idosos/Pessoas com Deficiência</t>
  </si>
  <si>
    <t>1.3.2. Estudante</t>
  </si>
  <si>
    <t>Consórcio Via Sul</t>
  </si>
  <si>
    <t>8.5. Consórcio Via Sul</t>
  </si>
  <si>
    <t>8.6. Via Sul Transportes Urbanos Ltda.</t>
  </si>
  <si>
    <t>8.7. Tupi Transportes Urbanos Piratininga Ltda.</t>
  </si>
  <si>
    <t>8.8. Mobibrasil Transp Urbano Ltda.</t>
  </si>
  <si>
    <t>8.9. Viação Cidade Dutra Ltda.</t>
  </si>
  <si>
    <t>8.10. Consórcio Unisul</t>
  </si>
  <si>
    <t>8.11. VIP - Transportes Urbanos Ltda.</t>
  </si>
  <si>
    <t>8.12. Viação Campo Belo Ltda.</t>
  </si>
  <si>
    <t>8.13. Transkuba Transportes Gerais Ltda.</t>
  </si>
  <si>
    <t>8.14. Viação Gatusa Transportes Urb. Ltda.</t>
  </si>
  <si>
    <t>8.15. Consórcio Sete</t>
  </si>
  <si>
    <t>8.16. Viação Gato Preto Ltda.</t>
  </si>
  <si>
    <t>8.17. Transpass Transp. de Pass. Ltda</t>
  </si>
  <si>
    <t>8.18. Ambiental Transportes Urbanos S.A.</t>
  </si>
  <si>
    <t>8.19. Express Transportes Urbanos Ltda</t>
  </si>
  <si>
    <t>6.2.17. Descumprimento de Entrega Certidão Negativa de Tributos</t>
  </si>
  <si>
    <t>OPERAÇÃO 22/09/17 - VENCIMENTO 29/09/17</t>
  </si>
  <si>
    <t>6.2.31. Ajuste de Remuneração Previsto Contratualmente ¹</t>
  </si>
  <si>
    <t>6.2.32. Ajuste de Remuneração Previsto Contratualmente ²</t>
  </si>
  <si>
    <t>6.3. Revisão de Remuneração pelo Transporte Coletivo ³</t>
  </si>
  <si>
    <t>Nota:</t>
  </si>
  <si>
    <t>¹ Ajuste de remuneração previsto contratualmente, período de 25/07/17 a 24/08/17, parcela 16/16.</t>
  </si>
  <si>
    <t>² Revisão do ajuste de remuneração previsto contratualmente, período de 25/07/17 a 24/08/17.</t>
  </si>
  <si>
    <t>³  Passageiros transportados, processados pelo sistema de bilhetagem eletrônica, referentes ao mês de agosto/17 (247.053 passageiros).</t>
  </si>
  <si>
    <t xml:space="preserve">   Passageiros transportados, processados pelo sistema de bilhetagem eletrônica, referentes ao período de operação de 04/08/17 a 12/09/17( 65.055 passageiros)</t>
  </si>
  <si>
    <t xml:space="preserve">   Rede da madrugada da agosto/17.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</si>
</sst>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</numFmts>
  <fonts count="47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0"/>
      <color indexed="8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0"/>
      <color theme="1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3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8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0" fontId="33" fillId="0" borderId="11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3" fillId="0" borderId="13" xfId="0" applyFont="1" applyFill="1" applyBorder="1" applyAlignment="1">
      <alignment horizontal="left" vertical="center" indent="1"/>
    </xf>
    <xf numFmtId="172" fontId="33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3" fillId="0" borderId="4" xfId="53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3"/>
    </xf>
    <xf numFmtId="172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3" fillId="0" borderId="4" xfId="0" applyFont="1" applyFill="1" applyBorder="1" applyAlignment="1">
      <alignment horizontal="left" vertical="center" indent="2"/>
    </xf>
    <xf numFmtId="172" fontId="33" fillId="0" borderId="4" xfId="0" applyNumberFormat="1" applyFont="1" applyFill="1" applyBorder="1" applyAlignment="1">
      <alignment vertical="center"/>
    </xf>
    <xf numFmtId="171" fontId="33" fillId="0" borderId="4" xfId="53" applyFont="1" applyFill="1" applyBorder="1" applyAlignment="1">
      <alignment vertical="center"/>
    </xf>
    <xf numFmtId="171" fontId="33" fillId="0" borderId="4" xfId="46" applyNumberFormat="1" applyFont="1" applyFill="1" applyBorder="1" applyAlignment="1">
      <alignment horizontal="center" vertical="center"/>
    </xf>
    <xf numFmtId="171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44" fontId="33" fillId="0" borderId="4" xfId="46" applyFont="1" applyFill="1" applyBorder="1" applyAlignment="1">
      <alignment horizontal="center" vertical="center"/>
    </xf>
    <xf numFmtId="44" fontId="33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3" fillId="0" borderId="4" xfId="0" applyFont="1" applyFill="1" applyBorder="1" applyAlignment="1">
      <alignment horizontal="left" vertical="center" wrapText="1" indent="2"/>
    </xf>
    <xf numFmtId="171" fontId="33" fillId="0" borderId="4" xfId="53" applyFont="1" applyFill="1" applyBorder="1" applyAlignment="1">
      <alignment horizontal="center" vertical="center"/>
    </xf>
    <xf numFmtId="173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1"/>
    </xf>
    <xf numFmtId="0" fontId="33" fillId="0" borderId="4" xfId="0" applyFont="1" applyFill="1" applyBorder="1" applyAlignment="1">
      <alignment horizontal="left" vertical="center" wrapText="1" indent="3"/>
    </xf>
    <xf numFmtId="174" fontId="33" fillId="0" borderId="4" xfId="46" applyNumberFormat="1" applyFont="1" applyFill="1" applyBorder="1" applyAlignment="1">
      <alignment vertical="center"/>
    </xf>
    <xf numFmtId="44" fontId="33" fillId="0" borderId="4" xfId="46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3" fillId="0" borderId="13" xfId="46" applyNumberFormat="1" applyFont="1" applyFill="1" applyBorder="1" applyAlignment="1">
      <alignment vertical="center"/>
    </xf>
    <xf numFmtId="175" fontId="33" fillId="0" borderId="4" xfId="46" applyNumberFormat="1" applyFont="1" applyFill="1" applyBorder="1" applyAlignment="1">
      <alignment horizontal="center" vertical="center"/>
    </xf>
    <xf numFmtId="174" fontId="33" fillId="0" borderId="4" xfId="53" applyNumberFormat="1" applyFont="1" applyFill="1" applyBorder="1" applyAlignment="1">
      <alignment vertical="center"/>
    </xf>
    <xf numFmtId="174" fontId="33" fillId="0" borderId="4" xfId="46" applyNumberFormat="1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left" vertical="center" indent="2"/>
    </xf>
    <xf numFmtId="171" fontId="44" fillId="0" borderId="0" xfId="46" applyNumberFormat="1" applyFont="1" applyBorder="1" applyAlignment="1">
      <alignment vertical="center"/>
    </xf>
    <xf numFmtId="171" fontId="44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3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3" fillId="0" borderId="15" xfId="46" applyNumberFormat="1" applyFont="1" applyFill="1" applyBorder="1" applyAlignment="1">
      <alignment horizontal="center" vertical="center"/>
    </xf>
    <xf numFmtId="185" fontId="33" fillId="0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wrapText="1" indent="2"/>
    </xf>
    <xf numFmtId="171" fontId="33" fillId="35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2"/>
    </xf>
    <xf numFmtId="44" fontId="33" fillId="35" borderId="4" xfId="46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3"/>
    </xf>
    <xf numFmtId="172" fontId="33" fillId="35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wrapText="1" indent="3"/>
    </xf>
    <xf numFmtId="174" fontId="33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3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3" fontId="33" fillId="35" borderId="4" xfId="46" applyNumberFormat="1" applyFont="1" applyFill="1" applyBorder="1" applyAlignment="1">
      <alignment horizontal="center" vertical="center"/>
    </xf>
    <xf numFmtId="172" fontId="33" fillId="0" borderId="4" xfId="46" applyNumberFormat="1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40"/>
  <sheetViews>
    <sheetView showGridLines="0" tabSelected="1" zoomScale="80" zoomScaleNormal="80" zoomScaleSheetLayoutView="70" zoomScalePageLayoutView="0" workbookViewId="0" topLeftCell="A113">
      <selection activeCell="A140" sqref="A140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5" t="s">
        <v>78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1" ht="21">
      <c r="A2" s="76" t="s">
        <v>133</v>
      </c>
      <c r="B2" s="76"/>
      <c r="C2" s="76"/>
      <c r="D2" s="76"/>
      <c r="E2" s="76"/>
      <c r="F2" s="76"/>
      <c r="G2" s="76"/>
      <c r="H2" s="76"/>
      <c r="I2" s="76"/>
      <c r="J2" s="76"/>
      <c r="K2" s="76"/>
    </row>
    <row r="3" spans="1:11" ht="15.75">
      <c r="A3" s="4"/>
      <c r="B3" s="5"/>
      <c r="C3" s="4" t="s">
        <v>13</v>
      </c>
      <c r="D3" s="6">
        <v>3.8</v>
      </c>
      <c r="E3" s="7"/>
      <c r="F3" s="7"/>
      <c r="G3" s="7"/>
      <c r="H3" s="7"/>
      <c r="I3" s="7"/>
      <c r="J3" s="7"/>
      <c r="K3" s="4"/>
    </row>
    <row r="4" spans="1:11" ht="15.75">
      <c r="A4" s="77" t="s">
        <v>14</v>
      </c>
      <c r="B4" s="79" t="s">
        <v>90</v>
      </c>
      <c r="C4" s="80"/>
      <c r="D4" s="80"/>
      <c r="E4" s="80"/>
      <c r="F4" s="80"/>
      <c r="G4" s="80"/>
      <c r="H4" s="80"/>
      <c r="I4" s="80"/>
      <c r="J4" s="81"/>
      <c r="K4" s="78" t="s">
        <v>15</v>
      </c>
    </row>
    <row r="5" spans="1:11" ht="38.25">
      <c r="A5" s="77"/>
      <c r="B5" s="28" t="s">
        <v>7</v>
      </c>
      <c r="C5" s="28" t="s">
        <v>8</v>
      </c>
      <c r="D5" s="28" t="s">
        <v>9</v>
      </c>
      <c r="E5" s="28" t="s">
        <v>116</v>
      </c>
      <c r="F5" s="28" t="s">
        <v>10</v>
      </c>
      <c r="G5" s="28" t="s">
        <v>11</v>
      </c>
      <c r="H5" s="28" t="s">
        <v>12</v>
      </c>
      <c r="I5" s="82" t="s">
        <v>89</v>
      </c>
      <c r="J5" s="82" t="s">
        <v>88</v>
      </c>
      <c r="K5" s="77"/>
    </row>
    <row r="6" spans="1:11" ht="18.75" customHeight="1">
      <c r="A6" s="77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3"/>
      <c r="J6" s="83"/>
      <c r="K6" s="77"/>
    </row>
    <row r="7" spans="1:12" ht="17.25" customHeight="1">
      <c r="A7" s="8" t="s">
        <v>27</v>
      </c>
      <c r="B7" s="9">
        <f aca="true" t="shared" si="0" ref="B7:K7">+B8+B20+B24+B27</f>
        <v>594934</v>
      </c>
      <c r="C7" s="9">
        <f t="shared" si="0"/>
        <v>779505</v>
      </c>
      <c r="D7" s="9">
        <f t="shared" si="0"/>
        <v>795110</v>
      </c>
      <c r="E7" s="9">
        <f t="shared" si="0"/>
        <v>534252</v>
      </c>
      <c r="F7" s="9">
        <f t="shared" si="0"/>
        <v>729559</v>
      </c>
      <c r="G7" s="9">
        <f t="shared" si="0"/>
        <v>1227883</v>
      </c>
      <c r="H7" s="9">
        <f t="shared" si="0"/>
        <v>559523</v>
      </c>
      <c r="I7" s="9">
        <f t="shared" si="0"/>
        <v>120595</v>
      </c>
      <c r="J7" s="9">
        <f t="shared" si="0"/>
        <v>326331</v>
      </c>
      <c r="K7" s="9">
        <f t="shared" si="0"/>
        <v>5667692</v>
      </c>
      <c r="L7" s="50"/>
    </row>
    <row r="8" spans="1:11" ht="17.25" customHeight="1">
      <c r="A8" s="10" t="s">
        <v>96</v>
      </c>
      <c r="B8" s="11">
        <f>B9+B12+B16</f>
        <v>276275</v>
      </c>
      <c r="C8" s="11">
        <f aca="true" t="shared" si="1" ref="C8:J8">C9+C12+C16</f>
        <v>374309</v>
      </c>
      <c r="D8" s="11">
        <f t="shared" si="1"/>
        <v>356437</v>
      </c>
      <c r="E8" s="11">
        <f t="shared" si="1"/>
        <v>256542</v>
      </c>
      <c r="F8" s="11">
        <f t="shared" si="1"/>
        <v>335659</v>
      </c>
      <c r="G8" s="11">
        <f t="shared" si="1"/>
        <v>568155</v>
      </c>
      <c r="H8" s="11">
        <f t="shared" si="1"/>
        <v>286125</v>
      </c>
      <c r="I8" s="11">
        <f t="shared" si="1"/>
        <v>52371</v>
      </c>
      <c r="J8" s="11">
        <f t="shared" si="1"/>
        <v>145165</v>
      </c>
      <c r="K8" s="11">
        <f>SUM(B8:J8)</f>
        <v>2651038</v>
      </c>
    </row>
    <row r="9" spans="1:11" ht="17.25" customHeight="1">
      <c r="A9" s="15" t="s">
        <v>16</v>
      </c>
      <c r="B9" s="13">
        <f>+B10+B11</f>
        <v>34622</v>
      </c>
      <c r="C9" s="13">
        <f aca="true" t="shared" si="2" ref="C9:J9">+C10+C11</f>
        <v>49186</v>
      </c>
      <c r="D9" s="13">
        <f t="shared" si="2"/>
        <v>42744</v>
      </c>
      <c r="E9" s="13">
        <f t="shared" si="2"/>
        <v>32950</v>
      </c>
      <c r="F9" s="13">
        <f t="shared" si="2"/>
        <v>35951</v>
      </c>
      <c r="G9" s="13">
        <f t="shared" si="2"/>
        <v>47747</v>
      </c>
      <c r="H9" s="13">
        <f t="shared" si="2"/>
        <v>43333</v>
      </c>
      <c r="I9" s="13">
        <f t="shared" si="2"/>
        <v>7803</v>
      </c>
      <c r="J9" s="13">
        <f t="shared" si="2"/>
        <v>16410</v>
      </c>
      <c r="K9" s="11">
        <f>SUM(B9:J9)</f>
        <v>310746</v>
      </c>
    </row>
    <row r="10" spans="1:11" ht="17.25" customHeight="1">
      <c r="A10" s="29" t="s">
        <v>17</v>
      </c>
      <c r="B10" s="13">
        <v>34622</v>
      </c>
      <c r="C10" s="13">
        <v>49186</v>
      </c>
      <c r="D10" s="13">
        <v>42744</v>
      </c>
      <c r="E10" s="13">
        <v>32950</v>
      </c>
      <c r="F10" s="13">
        <v>35951</v>
      </c>
      <c r="G10" s="13">
        <v>47747</v>
      </c>
      <c r="H10" s="13">
        <v>43333</v>
      </c>
      <c r="I10" s="13">
        <v>7803</v>
      </c>
      <c r="J10" s="13">
        <v>16410</v>
      </c>
      <c r="K10" s="11">
        <f>SUM(B10:J10)</f>
        <v>310746</v>
      </c>
    </row>
    <row r="11" spans="1:11" ht="17.25" customHeight="1">
      <c r="A11" s="29" t="s">
        <v>18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28</v>
      </c>
      <c r="B12" s="17">
        <f aca="true" t="shared" si="3" ref="B12:J12">SUM(B13:B15)</f>
        <v>226643</v>
      </c>
      <c r="C12" s="17">
        <f t="shared" si="3"/>
        <v>304021</v>
      </c>
      <c r="D12" s="17">
        <f t="shared" si="3"/>
        <v>294468</v>
      </c>
      <c r="E12" s="17">
        <f t="shared" si="3"/>
        <v>210395</v>
      </c>
      <c r="F12" s="17">
        <f t="shared" si="3"/>
        <v>278459</v>
      </c>
      <c r="G12" s="17">
        <f t="shared" si="3"/>
        <v>483599</v>
      </c>
      <c r="H12" s="17">
        <f t="shared" si="3"/>
        <v>228092</v>
      </c>
      <c r="I12" s="17">
        <f t="shared" si="3"/>
        <v>41389</v>
      </c>
      <c r="J12" s="17">
        <f t="shared" si="3"/>
        <v>120681</v>
      </c>
      <c r="K12" s="11">
        <f aca="true" t="shared" si="4" ref="K12:K27">SUM(B12:J12)</f>
        <v>2187747</v>
      </c>
    </row>
    <row r="13" spans="1:13" ht="17.25" customHeight="1">
      <c r="A13" s="14" t="s">
        <v>19</v>
      </c>
      <c r="B13" s="13">
        <v>109368</v>
      </c>
      <c r="C13" s="13">
        <v>156090</v>
      </c>
      <c r="D13" s="13">
        <v>156107</v>
      </c>
      <c r="E13" s="13">
        <v>107466</v>
      </c>
      <c r="F13" s="13">
        <v>141872</v>
      </c>
      <c r="G13" s="13">
        <v>230754</v>
      </c>
      <c r="H13" s="13">
        <v>104021</v>
      </c>
      <c r="I13" s="13">
        <v>23304</v>
      </c>
      <c r="J13" s="13">
        <v>63710</v>
      </c>
      <c r="K13" s="11">
        <f t="shared" si="4"/>
        <v>1092692</v>
      </c>
      <c r="L13" s="50"/>
      <c r="M13" s="51"/>
    </row>
    <row r="14" spans="1:12" ht="17.25" customHeight="1">
      <c r="A14" s="14" t="s">
        <v>20</v>
      </c>
      <c r="B14" s="13">
        <v>107227</v>
      </c>
      <c r="C14" s="13">
        <v>132022</v>
      </c>
      <c r="D14" s="13">
        <v>127985</v>
      </c>
      <c r="E14" s="13">
        <v>93294</v>
      </c>
      <c r="F14" s="13">
        <v>126088</v>
      </c>
      <c r="G14" s="13">
        <v>236537</v>
      </c>
      <c r="H14" s="13">
        <v>105943</v>
      </c>
      <c r="I14" s="13">
        <v>15584</v>
      </c>
      <c r="J14" s="13">
        <v>53380</v>
      </c>
      <c r="K14" s="11">
        <f t="shared" si="4"/>
        <v>998060</v>
      </c>
      <c r="L14" s="50"/>
    </row>
    <row r="15" spans="1:11" ht="17.25" customHeight="1">
      <c r="A15" s="14" t="s">
        <v>21</v>
      </c>
      <c r="B15" s="13">
        <v>10048</v>
      </c>
      <c r="C15" s="13">
        <v>15909</v>
      </c>
      <c r="D15" s="13">
        <v>10376</v>
      </c>
      <c r="E15" s="13">
        <v>9635</v>
      </c>
      <c r="F15" s="13">
        <v>10499</v>
      </c>
      <c r="G15" s="13">
        <v>16308</v>
      </c>
      <c r="H15" s="13">
        <v>18128</v>
      </c>
      <c r="I15" s="13">
        <v>2501</v>
      </c>
      <c r="J15" s="13">
        <v>3591</v>
      </c>
      <c r="K15" s="11">
        <f t="shared" si="4"/>
        <v>96995</v>
      </c>
    </row>
    <row r="16" spans="1:11" ht="17.25" customHeight="1">
      <c r="A16" s="15" t="s">
        <v>92</v>
      </c>
      <c r="B16" s="13">
        <f>B17+B18+B19</f>
        <v>15010</v>
      </c>
      <c r="C16" s="13">
        <f aca="true" t="shared" si="5" ref="C16:J16">C17+C18+C19</f>
        <v>21102</v>
      </c>
      <c r="D16" s="13">
        <f t="shared" si="5"/>
        <v>19225</v>
      </c>
      <c r="E16" s="13">
        <f t="shared" si="5"/>
        <v>13197</v>
      </c>
      <c r="F16" s="13">
        <f t="shared" si="5"/>
        <v>21249</v>
      </c>
      <c r="G16" s="13">
        <f t="shared" si="5"/>
        <v>36809</v>
      </c>
      <c r="H16" s="13">
        <f t="shared" si="5"/>
        <v>14700</v>
      </c>
      <c r="I16" s="13">
        <f t="shared" si="5"/>
        <v>3179</v>
      </c>
      <c r="J16" s="13">
        <f t="shared" si="5"/>
        <v>8074</v>
      </c>
      <c r="K16" s="11">
        <f t="shared" si="4"/>
        <v>152545</v>
      </c>
    </row>
    <row r="17" spans="1:11" ht="17.25" customHeight="1">
      <c r="A17" s="14" t="s">
        <v>93</v>
      </c>
      <c r="B17" s="13">
        <v>14879</v>
      </c>
      <c r="C17" s="13">
        <v>20947</v>
      </c>
      <c r="D17" s="13">
        <v>19099</v>
      </c>
      <c r="E17" s="13">
        <v>13098</v>
      </c>
      <c r="F17" s="13">
        <v>21090</v>
      </c>
      <c r="G17" s="13">
        <v>36504</v>
      </c>
      <c r="H17" s="13">
        <v>14602</v>
      </c>
      <c r="I17" s="13">
        <v>3152</v>
      </c>
      <c r="J17" s="13">
        <v>8019</v>
      </c>
      <c r="K17" s="11">
        <f t="shared" si="4"/>
        <v>151390</v>
      </c>
    </row>
    <row r="18" spans="1:11" ht="17.25" customHeight="1">
      <c r="A18" s="14" t="s">
        <v>94</v>
      </c>
      <c r="B18" s="13">
        <v>121</v>
      </c>
      <c r="C18" s="13">
        <v>123</v>
      </c>
      <c r="D18" s="13">
        <v>112</v>
      </c>
      <c r="E18" s="13">
        <v>92</v>
      </c>
      <c r="F18" s="13">
        <v>145</v>
      </c>
      <c r="G18" s="13">
        <v>273</v>
      </c>
      <c r="H18" s="13">
        <v>92</v>
      </c>
      <c r="I18" s="13">
        <v>26</v>
      </c>
      <c r="J18" s="13">
        <v>50</v>
      </c>
      <c r="K18" s="11">
        <f t="shared" si="4"/>
        <v>1034</v>
      </c>
    </row>
    <row r="19" spans="1:11" ht="17.25" customHeight="1">
      <c r="A19" s="14" t="s">
        <v>95</v>
      </c>
      <c r="B19" s="13">
        <v>10</v>
      </c>
      <c r="C19" s="13">
        <v>32</v>
      </c>
      <c r="D19" s="13">
        <v>14</v>
      </c>
      <c r="E19" s="13">
        <v>7</v>
      </c>
      <c r="F19" s="13">
        <v>14</v>
      </c>
      <c r="G19" s="13">
        <v>32</v>
      </c>
      <c r="H19" s="13">
        <v>6</v>
      </c>
      <c r="I19" s="13">
        <v>1</v>
      </c>
      <c r="J19" s="13">
        <v>5</v>
      </c>
      <c r="K19" s="11">
        <f t="shared" si="4"/>
        <v>121</v>
      </c>
    </row>
    <row r="20" spans="1:11" ht="17.25" customHeight="1">
      <c r="A20" s="16" t="s">
        <v>22</v>
      </c>
      <c r="B20" s="11">
        <f>+B21+B22+B23</f>
        <v>163197</v>
      </c>
      <c r="C20" s="11">
        <f aca="true" t="shared" si="6" ref="C20:J20">+C21+C22+C23</f>
        <v>189846</v>
      </c>
      <c r="D20" s="11">
        <f t="shared" si="6"/>
        <v>213868</v>
      </c>
      <c r="E20" s="11">
        <f t="shared" si="6"/>
        <v>132977</v>
      </c>
      <c r="F20" s="11">
        <f t="shared" si="6"/>
        <v>215119</v>
      </c>
      <c r="G20" s="11">
        <f t="shared" si="6"/>
        <v>406339</v>
      </c>
      <c r="H20" s="11">
        <f t="shared" si="6"/>
        <v>138169</v>
      </c>
      <c r="I20" s="11">
        <f t="shared" si="6"/>
        <v>32385</v>
      </c>
      <c r="J20" s="11">
        <f t="shared" si="6"/>
        <v>81102</v>
      </c>
      <c r="K20" s="11">
        <f t="shared" si="4"/>
        <v>1573002</v>
      </c>
    </row>
    <row r="21" spans="1:12" ht="17.25" customHeight="1">
      <c r="A21" s="12" t="s">
        <v>23</v>
      </c>
      <c r="B21" s="13">
        <v>87481</v>
      </c>
      <c r="C21" s="13">
        <v>111576</v>
      </c>
      <c r="D21" s="13">
        <v>127635</v>
      </c>
      <c r="E21" s="13">
        <v>76992</v>
      </c>
      <c r="F21" s="13">
        <v>122898</v>
      </c>
      <c r="G21" s="13">
        <v>213469</v>
      </c>
      <c r="H21" s="13">
        <v>75910</v>
      </c>
      <c r="I21" s="13">
        <v>20293</v>
      </c>
      <c r="J21" s="13">
        <v>47199</v>
      </c>
      <c r="K21" s="11">
        <f t="shared" si="4"/>
        <v>883453</v>
      </c>
      <c r="L21" s="50"/>
    </row>
    <row r="22" spans="1:12" ht="17.25" customHeight="1">
      <c r="A22" s="12" t="s">
        <v>24</v>
      </c>
      <c r="B22" s="13">
        <v>71324</v>
      </c>
      <c r="C22" s="13">
        <v>72591</v>
      </c>
      <c r="D22" s="13">
        <v>81827</v>
      </c>
      <c r="E22" s="13">
        <v>52757</v>
      </c>
      <c r="F22" s="13">
        <v>87863</v>
      </c>
      <c r="G22" s="13">
        <v>185132</v>
      </c>
      <c r="H22" s="13">
        <v>56655</v>
      </c>
      <c r="I22" s="13">
        <v>11200</v>
      </c>
      <c r="J22" s="13">
        <v>32312</v>
      </c>
      <c r="K22" s="11">
        <f t="shared" si="4"/>
        <v>651661</v>
      </c>
      <c r="L22" s="50"/>
    </row>
    <row r="23" spans="1:11" ht="17.25" customHeight="1">
      <c r="A23" s="12" t="s">
        <v>25</v>
      </c>
      <c r="B23" s="13">
        <v>4392</v>
      </c>
      <c r="C23" s="13">
        <v>5679</v>
      </c>
      <c r="D23" s="13">
        <v>4406</v>
      </c>
      <c r="E23" s="13">
        <v>3228</v>
      </c>
      <c r="F23" s="13">
        <v>4358</v>
      </c>
      <c r="G23" s="13">
        <v>7738</v>
      </c>
      <c r="H23" s="13">
        <v>5604</v>
      </c>
      <c r="I23" s="13">
        <v>892</v>
      </c>
      <c r="J23" s="13">
        <v>1591</v>
      </c>
      <c r="K23" s="11">
        <f t="shared" si="4"/>
        <v>37888</v>
      </c>
    </row>
    <row r="24" spans="1:11" ht="17.25" customHeight="1">
      <c r="A24" s="16" t="s">
        <v>26</v>
      </c>
      <c r="B24" s="13">
        <f>+B25+B26</f>
        <v>155462</v>
      </c>
      <c r="C24" s="13">
        <f aca="true" t="shared" si="7" ref="C24:J24">+C25+C26</f>
        <v>215350</v>
      </c>
      <c r="D24" s="13">
        <f t="shared" si="7"/>
        <v>224805</v>
      </c>
      <c r="E24" s="13">
        <f t="shared" si="7"/>
        <v>144733</v>
      </c>
      <c r="F24" s="13">
        <f t="shared" si="7"/>
        <v>178781</v>
      </c>
      <c r="G24" s="13">
        <f t="shared" si="7"/>
        <v>253389</v>
      </c>
      <c r="H24" s="13">
        <f t="shared" si="7"/>
        <v>127530</v>
      </c>
      <c r="I24" s="13">
        <f t="shared" si="7"/>
        <v>35839</v>
      </c>
      <c r="J24" s="13">
        <f t="shared" si="7"/>
        <v>100064</v>
      </c>
      <c r="K24" s="11">
        <f t="shared" si="4"/>
        <v>1435953</v>
      </c>
    </row>
    <row r="25" spans="1:12" ht="17.25" customHeight="1">
      <c r="A25" s="12" t="s">
        <v>114</v>
      </c>
      <c r="B25" s="13">
        <v>64599</v>
      </c>
      <c r="C25" s="13">
        <v>99111</v>
      </c>
      <c r="D25" s="13">
        <v>110273</v>
      </c>
      <c r="E25" s="13">
        <v>70330</v>
      </c>
      <c r="F25" s="13">
        <v>81134</v>
      </c>
      <c r="G25" s="13">
        <v>109301</v>
      </c>
      <c r="H25" s="13">
        <v>55436</v>
      </c>
      <c r="I25" s="13">
        <v>19668</v>
      </c>
      <c r="J25" s="13">
        <v>46316</v>
      </c>
      <c r="K25" s="11">
        <f t="shared" si="4"/>
        <v>656168</v>
      </c>
      <c r="L25" s="50"/>
    </row>
    <row r="26" spans="1:12" ht="17.25" customHeight="1">
      <c r="A26" s="12" t="s">
        <v>115</v>
      </c>
      <c r="B26" s="13">
        <v>90863</v>
      </c>
      <c r="C26" s="13">
        <v>116239</v>
      </c>
      <c r="D26" s="13">
        <v>114532</v>
      </c>
      <c r="E26" s="13">
        <v>74403</v>
      </c>
      <c r="F26" s="13">
        <v>97647</v>
      </c>
      <c r="G26" s="13">
        <v>144088</v>
      </c>
      <c r="H26" s="13">
        <v>72094</v>
      </c>
      <c r="I26" s="13">
        <v>16171</v>
      </c>
      <c r="J26" s="13">
        <v>53748</v>
      </c>
      <c r="K26" s="11">
        <f t="shared" si="4"/>
        <v>779785</v>
      </c>
      <c r="L26" s="50"/>
    </row>
    <row r="27" spans="1:11" ht="34.5" customHeight="1">
      <c r="A27" s="30" t="s">
        <v>29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7699</v>
      </c>
      <c r="I27" s="11">
        <v>0</v>
      </c>
      <c r="J27" s="11">
        <v>0</v>
      </c>
      <c r="K27" s="11">
        <f t="shared" si="4"/>
        <v>7699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30</v>
      </c>
      <c r="B29" s="57">
        <f>SUM(B30:B33)</f>
        <v>2.8553</v>
      </c>
      <c r="C29" s="57">
        <f aca="true" t="shared" si="8" ref="C29:J29">SUM(C30:C33)</f>
        <v>3.1949968699999998</v>
      </c>
      <c r="D29" s="57">
        <f t="shared" si="8"/>
        <v>3.5975</v>
      </c>
      <c r="E29" s="57">
        <f t="shared" si="8"/>
        <v>3.05921955</v>
      </c>
      <c r="F29" s="57">
        <f t="shared" si="8"/>
        <v>3.0275</v>
      </c>
      <c r="G29" s="57">
        <f t="shared" si="8"/>
        <v>2.5547000000000004</v>
      </c>
      <c r="H29" s="57">
        <f t="shared" si="8"/>
        <v>2.9293</v>
      </c>
      <c r="I29" s="57">
        <f t="shared" si="8"/>
        <v>5.1998</v>
      </c>
      <c r="J29" s="57">
        <f t="shared" si="8"/>
        <v>3.0858</v>
      </c>
      <c r="K29" s="19">
        <v>0</v>
      </c>
    </row>
    <row r="30" spans="1:11" ht="17.25" customHeight="1">
      <c r="A30" s="16" t="s">
        <v>31</v>
      </c>
      <c r="B30" s="32">
        <v>2.8601</v>
      </c>
      <c r="C30" s="32">
        <v>3.1928</v>
      </c>
      <c r="D30" s="32">
        <v>3.6025</v>
      </c>
      <c r="E30" s="32">
        <v>3.0638</v>
      </c>
      <c r="F30" s="32">
        <v>3.0322</v>
      </c>
      <c r="G30" s="32">
        <v>2.5586</v>
      </c>
      <c r="H30" s="32">
        <v>2.9339</v>
      </c>
      <c r="I30" s="32">
        <v>5.1998</v>
      </c>
      <c r="J30" s="32">
        <v>3.0858</v>
      </c>
      <c r="K30" s="19">
        <v>0</v>
      </c>
    </row>
    <row r="31" spans="1:11" ht="17.25" customHeight="1">
      <c r="A31" s="30" t="s">
        <v>32</v>
      </c>
      <c r="B31" s="31">
        <v>0</v>
      </c>
      <c r="C31" s="44">
        <v>0.00709687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58" t="s">
        <v>102</v>
      </c>
      <c r="B32" s="72">
        <v>-0.0048</v>
      </c>
      <c r="C32" s="72">
        <v>-0.0049</v>
      </c>
      <c r="D32" s="72">
        <v>-0.005</v>
      </c>
      <c r="E32" s="72">
        <v>-0.00458045</v>
      </c>
      <c r="F32" s="72">
        <v>-0.0047</v>
      </c>
      <c r="G32" s="72">
        <v>-0.0039</v>
      </c>
      <c r="H32" s="72">
        <v>-0.0046</v>
      </c>
      <c r="I32" s="31">
        <v>0</v>
      </c>
      <c r="J32" s="31">
        <v>0</v>
      </c>
      <c r="K32" s="59">
        <v>0</v>
      </c>
    </row>
    <row r="33" spans="1:11" ht="17.25" customHeight="1">
      <c r="A33" s="30" t="s">
        <v>33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76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10783.54</v>
      </c>
      <c r="I35" s="19">
        <v>0</v>
      </c>
      <c r="J35" s="19">
        <v>0</v>
      </c>
      <c r="K35" s="23">
        <f>SUM(B35:J35)</f>
        <v>10783.54</v>
      </c>
    </row>
    <row r="36" spans="1:11" ht="17.25" customHeight="1">
      <c r="A36" s="16" t="s">
        <v>34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55619.32</v>
      </c>
      <c r="I36" s="19">
        <v>0</v>
      </c>
      <c r="J36" s="19">
        <v>0</v>
      </c>
      <c r="K36" s="23">
        <f>SUM(B36:J36)</f>
        <v>55619.32</v>
      </c>
    </row>
    <row r="37" spans="1:11" ht="17.25" customHeight="1">
      <c r="A37" s="16" t="s">
        <v>35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36</v>
      </c>
      <c r="B39" s="23">
        <f>+B43+B40</f>
        <v>27052.3</v>
      </c>
      <c r="C39" s="23">
        <f aca="true" t="shared" si="9" ref="C39:J39">+C43+C40</f>
        <v>38032.77</v>
      </c>
      <c r="D39" s="23">
        <f t="shared" si="9"/>
        <v>42633.090000000004</v>
      </c>
      <c r="E39" s="23">
        <f t="shared" si="9"/>
        <v>24524.2</v>
      </c>
      <c r="F39" s="23">
        <f t="shared" si="9"/>
        <v>36618.130000000005</v>
      </c>
      <c r="G39" s="23">
        <f t="shared" si="9"/>
        <v>50209.380000000005</v>
      </c>
      <c r="H39" s="23">
        <f t="shared" si="9"/>
        <v>27380.850000000002</v>
      </c>
      <c r="I39" s="23">
        <f t="shared" si="9"/>
        <v>1065.72</v>
      </c>
      <c r="J39" s="23">
        <f t="shared" si="9"/>
        <v>2217.04</v>
      </c>
      <c r="K39" s="23">
        <f aca="true" t="shared" si="10" ref="K39:K44">SUM(B39:J39)</f>
        <v>249733.48000000004</v>
      </c>
    </row>
    <row r="40" spans="1:11" ht="17.25" customHeight="1">
      <c r="A40" s="16" t="s">
        <v>37</v>
      </c>
      <c r="B40" s="23">
        <f>+B54</f>
        <v>22960.62</v>
      </c>
      <c r="C40" s="23">
        <f aca="true" t="shared" si="11" ref="C40:H40">+C54</f>
        <v>32259.05</v>
      </c>
      <c r="D40" s="23">
        <f t="shared" si="11"/>
        <v>36247.33</v>
      </c>
      <c r="E40" s="23">
        <f t="shared" si="11"/>
        <v>21078.8</v>
      </c>
      <c r="F40" s="23">
        <f t="shared" si="11"/>
        <v>31336.61</v>
      </c>
      <c r="G40" s="23">
        <f t="shared" si="11"/>
        <v>42779.3</v>
      </c>
      <c r="H40" s="23">
        <f t="shared" si="11"/>
        <v>23665.81</v>
      </c>
      <c r="I40" s="73">
        <v>0</v>
      </c>
      <c r="J40" s="73">
        <v>0</v>
      </c>
      <c r="K40" s="23">
        <f t="shared" si="10"/>
        <v>210327.52000000002</v>
      </c>
    </row>
    <row r="41" spans="1:11" ht="17.25" customHeight="1">
      <c r="A41" s="12" t="s">
        <v>38</v>
      </c>
      <c r="B41" s="73">
        <v>882</v>
      </c>
      <c r="C41" s="73">
        <v>1225</v>
      </c>
      <c r="D41" s="73">
        <v>1308</v>
      </c>
      <c r="E41" s="73">
        <v>749</v>
      </c>
      <c r="F41" s="73">
        <v>1117</v>
      </c>
      <c r="G41" s="73">
        <v>1551</v>
      </c>
      <c r="H41" s="73">
        <v>840</v>
      </c>
      <c r="I41" s="73">
        <v>0</v>
      </c>
      <c r="J41" s="73">
        <v>0</v>
      </c>
      <c r="K41" s="13">
        <f>SUM(B41:J41)</f>
        <v>7672</v>
      </c>
    </row>
    <row r="42" spans="1:11" ht="17.25" customHeight="1">
      <c r="A42" s="12" t="s">
        <v>39</v>
      </c>
      <c r="B42" s="23">
        <f>ROUND(B40/B41,2)</f>
        <v>26.03</v>
      </c>
      <c r="C42" s="23">
        <f aca="true" t="shared" si="12" ref="C42:H42">ROUND(C40/C41,2)</f>
        <v>26.33</v>
      </c>
      <c r="D42" s="23">
        <f t="shared" si="12"/>
        <v>27.71</v>
      </c>
      <c r="E42" s="23">
        <f t="shared" si="12"/>
        <v>28.14</v>
      </c>
      <c r="F42" s="23">
        <f t="shared" si="12"/>
        <v>28.05</v>
      </c>
      <c r="G42" s="23">
        <f t="shared" si="12"/>
        <v>27.58</v>
      </c>
      <c r="H42" s="23">
        <f t="shared" si="12"/>
        <v>28.17</v>
      </c>
      <c r="I42" s="73">
        <v>0</v>
      </c>
      <c r="J42" s="73">
        <v>0</v>
      </c>
      <c r="K42" s="23">
        <f>ROUND(K40/K41,2)</f>
        <v>27.41</v>
      </c>
    </row>
    <row r="43" spans="1:11" ht="17.25" customHeight="1">
      <c r="A43" s="60" t="s">
        <v>101</v>
      </c>
      <c r="B43" s="61">
        <f>ROUND(B44*B45,2)</f>
        <v>4091.68</v>
      </c>
      <c r="C43" s="61">
        <f>ROUND(C44*C45,2)</f>
        <v>5773.72</v>
      </c>
      <c r="D43" s="61">
        <f aca="true" t="shared" si="13" ref="D43:J43">ROUND(D44*D45,2)</f>
        <v>6385.76</v>
      </c>
      <c r="E43" s="61">
        <f t="shared" si="13"/>
        <v>3445.4</v>
      </c>
      <c r="F43" s="61">
        <f t="shared" si="13"/>
        <v>5281.52</v>
      </c>
      <c r="G43" s="61">
        <f t="shared" si="13"/>
        <v>7430.08</v>
      </c>
      <c r="H43" s="61">
        <f t="shared" si="13"/>
        <v>3715.04</v>
      </c>
      <c r="I43" s="61">
        <f t="shared" si="13"/>
        <v>1065.72</v>
      </c>
      <c r="J43" s="61">
        <f t="shared" si="13"/>
        <v>2217.04</v>
      </c>
      <c r="K43" s="61">
        <f t="shared" si="10"/>
        <v>39405.96000000001</v>
      </c>
    </row>
    <row r="44" spans="1:11" ht="17.25" customHeight="1">
      <c r="A44" s="62" t="s">
        <v>40</v>
      </c>
      <c r="B44" s="63">
        <v>956</v>
      </c>
      <c r="C44" s="63">
        <v>1349</v>
      </c>
      <c r="D44" s="63">
        <v>1492</v>
      </c>
      <c r="E44" s="63">
        <v>805</v>
      </c>
      <c r="F44" s="63">
        <v>1234</v>
      </c>
      <c r="G44" s="63">
        <v>1736</v>
      </c>
      <c r="H44" s="63">
        <v>868</v>
      </c>
      <c r="I44" s="63">
        <v>249</v>
      </c>
      <c r="J44" s="63">
        <v>518</v>
      </c>
      <c r="K44" s="63">
        <f t="shared" si="10"/>
        <v>9207</v>
      </c>
    </row>
    <row r="45" spans="1:12" ht="17.25" customHeight="1">
      <c r="A45" s="62" t="s">
        <v>41</v>
      </c>
      <c r="B45" s="61">
        <v>4.28</v>
      </c>
      <c r="C45" s="61">
        <v>4.28</v>
      </c>
      <c r="D45" s="61">
        <v>4.28</v>
      </c>
      <c r="E45" s="61">
        <v>4.28</v>
      </c>
      <c r="F45" s="61">
        <v>4.28</v>
      </c>
      <c r="G45" s="61">
        <v>4.28</v>
      </c>
      <c r="H45" s="61">
        <v>4.28</v>
      </c>
      <c r="I45" s="61">
        <v>4.28</v>
      </c>
      <c r="J45" s="59">
        <v>4.28</v>
      </c>
      <c r="K45" s="61">
        <v>4.28</v>
      </c>
      <c r="L45" s="55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42</v>
      </c>
      <c r="B47" s="22">
        <f>+B48+B57</f>
        <v>1745036.1300000001</v>
      </c>
      <c r="C47" s="22">
        <f aca="true" t="shared" si="14" ref="C47:H47">+C48+C57</f>
        <v>2553907.45</v>
      </c>
      <c r="D47" s="22">
        <f t="shared" si="14"/>
        <v>2929178.69</v>
      </c>
      <c r="E47" s="22">
        <f t="shared" si="14"/>
        <v>1681870.4999999998</v>
      </c>
      <c r="F47" s="22">
        <f t="shared" si="14"/>
        <v>2269038.0999999996</v>
      </c>
      <c r="G47" s="22">
        <f t="shared" si="14"/>
        <v>3217657.78</v>
      </c>
      <c r="H47" s="22">
        <f t="shared" si="14"/>
        <v>1697726.1800000002</v>
      </c>
      <c r="I47" s="22">
        <f>+I48+I57</f>
        <v>628135.6</v>
      </c>
      <c r="J47" s="22">
        <f>+J48+J57</f>
        <v>1023572.8099999999</v>
      </c>
      <c r="K47" s="22">
        <f>SUM(B47:J47)</f>
        <v>17746123.24</v>
      </c>
    </row>
    <row r="48" spans="1:11" ht="17.25" customHeight="1">
      <c r="A48" s="16" t="s">
        <v>107</v>
      </c>
      <c r="B48" s="23">
        <f>SUM(B49:B56)</f>
        <v>1725767.35</v>
      </c>
      <c r="C48" s="23">
        <f aca="true" t="shared" si="15" ref="C48:J48">SUM(C49:C56)</f>
        <v>2528548.81</v>
      </c>
      <c r="D48" s="23">
        <f t="shared" si="15"/>
        <v>2903041.32</v>
      </c>
      <c r="E48" s="23">
        <f t="shared" si="15"/>
        <v>1658918.3699999999</v>
      </c>
      <c r="F48" s="23">
        <f t="shared" si="15"/>
        <v>2245357.9999999995</v>
      </c>
      <c r="G48" s="23">
        <f t="shared" si="15"/>
        <v>3187082.0799999996</v>
      </c>
      <c r="H48" s="23">
        <f t="shared" si="15"/>
        <v>1677175.11</v>
      </c>
      <c r="I48" s="23">
        <f t="shared" si="15"/>
        <v>628135.6</v>
      </c>
      <c r="J48" s="23">
        <f t="shared" si="15"/>
        <v>1009209.24</v>
      </c>
      <c r="K48" s="23">
        <f aca="true" t="shared" si="16" ref="K48:K57">SUM(B48:J48)</f>
        <v>17563235.88</v>
      </c>
    </row>
    <row r="49" spans="1:11" ht="17.25" customHeight="1">
      <c r="A49" s="34" t="s">
        <v>43</v>
      </c>
      <c r="B49" s="23">
        <f aca="true" t="shared" si="17" ref="B49:H49">ROUND(B30*B7,2)</f>
        <v>1701570.73</v>
      </c>
      <c r="C49" s="23">
        <f t="shared" si="17"/>
        <v>2488803.56</v>
      </c>
      <c r="D49" s="23">
        <f t="shared" si="17"/>
        <v>2864383.78</v>
      </c>
      <c r="E49" s="23">
        <f t="shared" si="17"/>
        <v>1636841.28</v>
      </c>
      <c r="F49" s="23">
        <f t="shared" si="17"/>
        <v>2212168.8</v>
      </c>
      <c r="G49" s="23">
        <f t="shared" si="17"/>
        <v>3141661.44</v>
      </c>
      <c r="H49" s="23">
        <f t="shared" si="17"/>
        <v>1641584.53</v>
      </c>
      <c r="I49" s="23">
        <f>ROUND(I30*I7,2)</f>
        <v>627069.88</v>
      </c>
      <c r="J49" s="23">
        <f>ROUND(J30*J7,2)</f>
        <v>1006992.2</v>
      </c>
      <c r="K49" s="23">
        <f t="shared" si="16"/>
        <v>17321076.2</v>
      </c>
    </row>
    <row r="50" spans="1:11" ht="17.25" customHeight="1">
      <c r="A50" s="34" t="s">
        <v>44</v>
      </c>
      <c r="B50" s="19">
        <v>0</v>
      </c>
      <c r="C50" s="23">
        <f>ROUND(C31*C7,2)</f>
        <v>5532.05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6"/>
        <v>5532.05</v>
      </c>
    </row>
    <row r="51" spans="1:11" ht="17.25" customHeight="1">
      <c r="A51" s="64" t="s">
        <v>103</v>
      </c>
      <c r="B51" s="65">
        <f aca="true" t="shared" si="18" ref="B51:H51">ROUND(B32*B7,2)</f>
        <v>-2855.68</v>
      </c>
      <c r="C51" s="65">
        <f t="shared" si="18"/>
        <v>-3819.57</v>
      </c>
      <c r="D51" s="65">
        <f t="shared" si="18"/>
        <v>-3975.55</v>
      </c>
      <c r="E51" s="65">
        <f t="shared" si="18"/>
        <v>-2447.11</v>
      </c>
      <c r="F51" s="65">
        <f t="shared" si="18"/>
        <v>-3428.93</v>
      </c>
      <c r="G51" s="65">
        <f t="shared" si="18"/>
        <v>-4788.74</v>
      </c>
      <c r="H51" s="65">
        <f t="shared" si="18"/>
        <v>-2573.81</v>
      </c>
      <c r="I51" s="19">
        <v>0</v>
      </c>
      <c r="J51" s="19">
        <v>0</v>
      </c>
      <c r="K51" s="65">
        <f>SUM(B51:J51)</f>
        <v>-23889.390000000003</v>
      </c>
    </row>
    <row r="52" spans="1:11" ht="17.25" customHeight="1">
      <c r="A52" s="34" t="s">
        <v>45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6"/>
        <v>0</v>
      </c>
    </row>
    <row r="53" spans="1:11" ht="17.25" customHeight="1">
      <c r="A53" s="12" t="s">
        <v>46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10783.54</v>
      </c>
      <c r="I53" s="31">
        <f>+I35</f>
        <v>0</v>
      </c>
      <c r="J53" s="31">
        <f>+J35</f>
        <v>0</v>
      </c>
      <c r="K53" s="23">
        <f t="shared" si="16"/>
        <v>10783.54</v>
      </c>
    </row>
    <row r="54" spans="1:11" ht="17.25" customHeight="1">
      <c r="A54" s="12" t="s">
        <v>47</v>
      </c>
      <c r="B54" s="36">
        <v>22960.62</v>
      </c>
      <c r="C54" s="36">
        <v>32259.05</v>
      </c>
      <c r="D54" s="36">
        <v>36247.33</v>
      </c>
      <c r="E54" s="36">
        <v>21078.8</v>
      </c>
      <c r="F54" s="36">
        <v>31336.61</v>
      </c>
      <c r="G54" s="36">
        <v>42779.3</v>
      </c>
      <c r="H54" s="36">
        <v>23665.81</v>
      </c>
      <c r="I54" s="19">
        <v>0</v>
      </c>
      <c r="J54" s="19">
        <v>0</v>
      </c>
      <c r="K54" s="23">
        <f t="shared" si="16"/>
        <v>210327.52000000002</v>
      </c>
    </row>
    <row r="55" spans="1:11" ht="17.25" customHeight="1">
      <c r="A55" s="12" t="s">
        <v>48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19">
        <v>2217.04</v>
      </c>
      <c r="K55" s="23">
        <f t="shared" si="16"/>
        <v>39405.96000000001</v>
      </c>
    </row>
    <row r="56" spans="1:11" ht="17.25" customHeight="1">
      <c r="A56" s="12" t="s">
        <v>106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6"/>
        <v>0</v>
      </c>
    </row>
    <row r="57" spans="1:11" ht="17.25" customHeight="1">
      <c r="A57" s="16" t="s">
        <v>49</v>
      </c>
      <c r="B57" s="36">
        <v>19268.78</v>
      </c>
      <c r="C57" s="36">
        <v>25358.64</v>
      </c>
      <c r="D57" s="36">
        <v>26137.37</v>
      </c>
      <c r="E57" s="36">
        <v>22952.13</v>
      </c>
      <c r="F57" s="36">
        <v>23680.1</v>
      </c>
      <c r="G57" s="36">
        <v>30575.7</v>
      </c>
      <c r="H57" s="36">
        <v>20551.07</v>
      </c>
      <c r="I57" s="19">
        <v>0</v>
      </c>
      <c r="J57" s="36">
        <v>14363.57</v>
      </c>
      <c r="K57" s="36">
        <f t="shared" si="16"/>
        <v>182887.36000000002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7"/>
      <c r="B59" s="56">
        <v>0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50</v>
      </c>
      <c r="B61" s="35">
        <f aca="true" t="shared" si="19" ref="B61:J61">+B62+B69+B103+B104</f>
        <v>-89612.22000000003</v>
      </c>
      <c r="C61" s="35">
        <f t="shared" si="19"/>
        <v>134472.65999999992</v>
      </c>
      <c r="D61" s="35">
        <f t="shared" si="19"/>
        <v>225148.03999999992</v>
      </c>
      <c r="E61" s="35">
        <f t="shared" si="19"/>
        <v>163466.65000000002</v>
      </c>
      <c r="F61" s="35">
        <f t="shared" si="19"/>
        <v>-22484.190000000177</v>
      </c>
      <c r="G61" s="35">
        <f t="shared" si="19"/>
        <v>-509679.75000000006</v>
      </c>
      <c r="H61" s="35">
        <f t="shared" si="19"/>
        <v>-17293.489999999932</v>
      </c>
      <c r="I61" s="35">
        <f t="shared" si="19"/>
        <v>-127985.15000000001</v>
      </c>
      <c r="J61" s="35">
        <f t="shared" si="19"/>
        <v>46198.399999999965</v>
      </c>
      <c r="K61" s="35">
        <f>SUM(B61:J61)</f>
        <v>-197769.0500000004</v>
      </c>
    </row>
    <row r="62" spans="1:11" ht="18.75" customHeight="1">
      <c r="A62" s="16" t="s">
        <v>74</v>
      </c>
      <c r="B62" s="35">
        <f aca="true" t="shared" si="20" ref="B62:J62">B63+B64+B65+B66+B67+B68</f>
        <v>-164976.33000000002</v>
      </c>
      <c r="C62" s="35">
        <f t="shared" si="20"/>
        <v>-192194.50999999998</v>
      </c>
      <c r="D62" s="35">
        <f t="shared" si="20"/>
        <v>-179668.50000000003</v>
      </c>
      <c r="E62" s="35">
        <f t="shared" si="20"/>
        <v>-222481.76</v>
      </c>
      <c r="F62" s="35">
        <f t="shared" si="20"/>
        <v>-197450.8</v>
      </c>
      <c r="G62" s="35">
        <f t="shared" si="20"/>
        <v>-233586.94000000003</v>
      </c>
      <c r="H62" s="35">
        <f t="shared" si="20"/>
        <v>-164665.4</v>
      </c>
      <c r="I62" s="35">
        <f t="shared" si="20"/>
        <v>-29651.4</v>
      </c>
      <c r="J62" s="35">
        <f t="shared" si="20"/>
        <v>-62358</v>
      </c>
      <c r="K62" s="35">
        <f aca="true" t="shared" si="21" ref="K62:K91">SUM(B62:J62)</f>
        <v>-1447033.6399999997</v>
      </c>
    </row>
    <row r="63" spans="1:11" ht="18.75" customHeight="1">
      <c r="A63" s="12" t="s">
        <v>75</v>
      </c>
      <c r="B63" s="35">
        <f>-ROUND(B9*$D$3,2)</f>
        <v>-131563.6</v>
      </c>
      <c r="C63" s="35">
        <f aca="true" t="shared" si="22" ref="C63:J63">-ROUND(C9*$D$3,2)</f>
        <v>-186906.8</v>
      </c>
      <c r="D63" s="35">
        <f t="shared" si="22"/>
        <v>-162427.2</v>
      </c>
      <c r="E63" s="35">
        <f t="shared" si="22"/>
        <v>-125210</v>
      </c>
      <c r="F63" s="35">
        <f t="shared" si="22"/>
        <v>-136613.8</v>
      </c>
      <c r="G63" s="35">
        <f t="shared" si="22"/>
        <v>-181438.6</v>
      </c>
      <c r="H63" s="35">
        <f t="shared" si="22"/>
        <v>-164665.4</v>
      </c>
      <c r="I63" s="35">
        <f t="shared" si="22"/>
        <v>-29651.4</v>
      </c>
      <c r="J63" s="35">
        <f t="shared" si="22"/>
        <v>-62358</v>
      </c>
      <c r="K63" s="35">
        <f t="shared" si="21"/>
        <v>-1180834.8</v>
      </c>
    </row>
    <row r="64" spans="1:11" ht="18.75" customHeight="1">
      <c r="A64" s="12" t="s">
        <v>51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97</v>
      </c>
      <c r="B65" s="35">
        <v>-722</v>
      </c>
      <c r="C65" s="35">
        <v>-387.6</v>
      </c>
      <c r="D65" s="35">
        <v>-224.2</v>
      </c>
      <c r="E65" s="35">
        <v>-619.4</v>
      </c>
      <c r="F65" s="35">
        <v>-323</v>
      </c>
      <c r="G65" s="35">
        <v>-224.2</v>
      </c>
      <c r="H65" s="19">
        <v>0</v>
      </c>
      <c r="I65" s="19">
        <v>0</v>
      </c>
      <c r="J65" s="19">
        <v>0</v>
      </c>
      <c r="K65" s="35">
        <f t="shared" si="21"/>
        <v>-2500.3999999999996</v>
      </c>
    </row>
    <row r="66" spans="1:11" ht="18.75" customHeight="1">
      <c r="A66" s="12" t="s">
        <v>104</v>
      </c>
      <c r="B66" s="35">
        <v>-3211</v>
      </c>
      <c r="C66" s="35">
        <v>-1303.4</v>
      </c>
      <c r="D66" s="35">
        <v>-957.6</v>
      </c>
      <c r="E66" s="35">
        <v>-2572.6</v>
      </c>
      <c r="F66" s="35">
        <v>-1010.8</v>
      </c>
      <c r="G66" s="35">
        <v>-1090.6</v>
      </c>
      <c r="H66" s="19">
        <v>0</v>
      </c>
      <c r="I66" s="19">
        <v>0</v>
      </c>
      <c r="J66" s="19">
        <v>0</v>
      </c>
      <c r="K66" s="35">
        <f t="shared" si="21"/>
        <v>-10146</v>
      </c>
    </row>
    <row r="67" spans="1:11" ht="18.75" customHeight="1">
      <c r="A67" s="12" t="s">
        <v>52</v>
      </c>
      <c r="B67" s="35">
        <v>-29479.73</v>
      </c>
      <c r="C67" s="35">
        <v>-3596.71</v>
      </c>
      <c r="D67" s="35">
        <v>-16059.5</v>
      </c>
      <c r="E67" s="35">
        <v>-94079.76</v>
      </c>
      <c r="F67" s="35">
        <v>-59503.2</v>
      </c>
      <c r="G67" s="35">
        <v>-50833.54</v>
      </c>
      <c r="H67" s="19">
        <v>0</v>
      </c>
      <c r="I67" s="19">
        <v>0</v>
      </c>
      <c r="J67" s="19">
        <v>0</v>
      </c>
      <c r="K67" s="35">
        <f t="shared" si="21"/>
        <v>-253552.44000000003</v>
      </c>
    </row>
    <row r="68" spans="1:11" ht="18.75" customHeight="1">
      <c r="A68" s="12" t="s">
        <v>53</v>
      </c>
      <c r="B68" s="19">
        <v>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</row>
    <row r="69" spans="1:11" s="71" customFormat="1" ht="18.75" customHeight="1">
      <c r="A69" s="62" t="s">
        <v>79</v>
      </c>
      <c r="B69" s="65">
        <f>SUM(B70:B102)</f>
        <v>-339520.5</v>
      </c>
      <c r="C69" s="65">
        <f>SUM(C70:C102)</f>
        <v>-485052.77</v>
      </c>
      <c r="D69" s="65">
        <f>SUM(D70:D102)</f>
        <v>-594542.5700000001</v>
      </c>
      <c r="E69" s="65">
        <f aca="true" t="shared" si="23" ref="E69:J69">SUM(E70:E102)</f>
        <v>-332513.35</v>
      </c>
      <c r="F69" s="65">
        <f t="shared" si="23"/>
        <v>-453539.52</v>
      </c>
      <c r="G69" s="65">
        <f t="shared" si="23"/>
        <v>-626967.62</v>
      </c>
      <c r="H69" s="65">
        <f t="shared" si="23"/>
        <v>-325912.41</v>
      </c>
      <c r="I69" s="65">
        <f t="shared" si="23"/>
        <v>-180051.7</v>
      </c>
      <c r="J69" s="65">
        <f t="shared" si="23"/>
        <v>-204955.33000000002</v>
      </c>
      <c r="K69" s="65">
        <f t="shared" si="21"/>
        <v>-3543055.7700000005</v>
      </c>
    </row>
    <row r="70" spans="1:11" ht="18.75" customHeight="1">
      <c r="A70" s="12" t="s">
        <v>54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21"/>
        <v>0</v>
      </c>
    </row>
    <row r="71" spans="1:11" ht="18.75" customHeight="1">
      <c r="A71" s="12" t="s">
        <v>55</v>
      </c>
      <c r="B71" s="19">
        <v>0</v>
      </c>
      <c r="C71" s="35">
        <v>-58.79</v>
      </c>
      <c r="D71" s="35">
        <v>-6.4</v>
      </c>
      <c r="E71" s="19">
        <v>0</v>
      </c>
      <c r="F71" s="19">
        <v>0</v>
      </c>
      <c r="G71" s="35">
        <v>-6.4</v>
      </c>
      <c r="H71" s="19">
        <v>0</v>
      </c>
      <c r="I71" s="19">
        <v>0</v>
      </c>
      <c r="J71" s="19">
        <v>0</v>
      </c>
      <c r="K71" s="65">
        <f t="shared" si="21"/>
        <v>-71.59</v>
      </c>
    </row>
    <row r="72" spans="1:11" ht="18.75" customHeight="1">
      <c r="A72" s="12" t="s">
        <v>56</v>
      </c>
      <c r="B72" s="19">
        <v>0</v>
      </c>
      <c r="C72" s="19">
        <v>0</v>
      </c>
      <c r="D72" s="35">
        <v>-1103.33</v>
      </c>
      <c r="E72" s="19">
        <v>0</v>
      </c>
      <c r="F72" s="35">
        <v>-393.33</v>
      </c>
      <c r="G72" s="19">
        <v>0</v>
      </c>
      <c r="H72" s="19">
        <v>0</v>
      </c>
      <c r="I72" s="45">
        <v>-2472.57</v>
      </c>
      <c r="J72" s="19">
        <v>0</v>
      </c>
      <c r="K72" s="65">
        <f t="shared" si="21"/>
        <v>-3969.23</v>
      </c>
    </row>
    <row r="73" spans="1:11" ht="18.75" customHeight="1">
      <c r="A73" s="12" t="s">
        <v>57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35">
        <v>-60000</v>
      </c>
      <c r="J73" s="19">
        <v>0</v>
      </c>
      <c r="K73" s="65">
        <f t="shared" si="21"/>
        <v>-60000</v>
      </c>
    </row>
    <row r="74" spans="1:11" ht="18.75" customHeight="1">
      <c r="A74" s="34" t="s">
        <v>58</v>
      </c>
      <c r="B74" s="35">
        <v>-15236.5</v>
      </c>
      <c r="C74" s="35">
        <v>-22118.5</v>
      </c>
      <c r="D74" s="35">
        <v>-20909.5</v>
      </c>
      <c r="E74" s="35">
        <v>-14663</v>
      </c>
      <c r="F74" s="35">
        <v>-20150</v>
      </c>
      <c r="G74" s="35">
        <v>-30705.5</v>
      </c>
      <c r="H74" s="35">
        <v>-15035</v>
      </c>
      <c r="I74" s="35">
        <v>-5285.5</v>
      </c>
      <c r="J74" s="35">
        <v>-10896.5</v>
      </c>
      <c r="K74" s="65">
        <f t="shared" si="21"/>
        <v>-155000</v>
      </c>
    </row>
    <row r="75" spans="1:11" ht="18.75" customHeight="1">
      <c r="A75" s="12" t="s">
        <v>59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8.75" customHeight="1">
      <c r="A76" s="12" t="s">
        <v>60</v>
      </c>
      <c r="B76" s="65">
        <v>-4301.99</v>
      </c>
      <c r="C76" s="19">
        <v>0</v>
      </c>
      <c r="D76" s="65">
        <v>-30740.49</v>
      </c>
      <c r="E76" s="65">
        <v>-10646.41</v>
      </c>
      <c r="F76" s="65">
        <v>-14854.59</v>
      </c>
      <c r="G76" s="65">
        <v>-11356.93</v>
      </c>
      <c r="H76" s="65">
        <v>-3420</v>
      </c>
      <c r="I76" s="65">
        <v>-360</v>
      </c>
      <c r="J76" s="65">
        <v>-11467.06</v>
      </c>
      <c r="K76" s="65">
        <f t="shared" si="21"/>
        <v>-87147.47</v>
      </c>
    </row>
    <row r="77" spans="1:11" ht="18.75" customHeight="1">
      <c r="A77" s="12" t="s">
        <v>61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21"/>
        <v>0</v>
      </c>
    </row>
    <row r="78" spans="1:11" ht="18.75" customHeight="1">
      <c r="A78" s="12" t="s">
        <v>62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21"/>
        <v>0</v>
      </c>
    </row>
    <row r="79" spans="1:11" ht="18.75" customHeight="1">
      <c r="A79" s="12" t="s">
        <v>63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21"/>
        <v>0</v>
      </c>
    </row>
    <row r="80" spans="1:11" ht="18.75" customHeight="1">
      <c r="A80" s="12" t="s">
        <v>64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21"/>
        <v>0</v>
      </c>
    </row>
    <row r="81" spans="1:11" ht="18.75" customHeight="1">
      <c r="A81" s="12" t="s">
        <v>65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21"/>
        <v>0</v>
      </c>
    </row>
    <row r="82" spans="1:11" ht="18.75" customHeight="1">
      <c r="A82" s="12" t="s">
        <v>66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21"/>
        <v>0</v>
      </c>
    </row>
    <row r="83" spans="1:11" ht="18.75" customHeight="1">
      <c r="A83" s="12" t="s">
        <v>67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21"/>
        <v>0</v>
      </c>
    </row>
    <row r="84" spans="1:11" ht="18.75" customHeight="1">
      <c r="A84" s="12" t="s">
        <v>68</v>
      </c>
      <c r="B84" s="65">
        <v>-2000</v>
      </c>
      <c r="C84" s="65">
        <v>-1000</v>
      </c>
      <c r="D84" s="19">
        <v>0</v>
      </c>
      <c r="E84" s="65">
        <v>-1000</v>
      </c>
      <c r="F84" s="65">
        <v>-2000</v>
      </c>
      <c r="G84" s="65">
        <v>-2000</v>
      </c>
      <c r="H84" s="65">
        <v>-2000</v>
      </c>
      <c r="I84" s="65">
        <v>-1000</v>
      </c>
      <c r="J84" s="19">
        <v>0</v>
      </c>
      <c r="K84" s="65">
        <f t="shared" si="21"/>
        <v>-11000</v>
      </c>
    </row>
    <row r="85" spans="1:11" ht="18.75" customHeight="1">
      <c r="A85" s="12" t="s">
        <v>77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21"/>
        <v>0</v>
      </c>
    </row>
    <row r="86" spans="1:11" ht="18.75" customHeight="1">
      <c r="A86" s="12" t="s">
        <v>132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21"/>
        <v>0</v>
      </c>
    </row>
    <row r="87" spans="1:11" ht="18.75" customHeight="1">
      <c r="A87" s="12" t="s">
        <v>80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21"/>
        <v>0</v>
      </c>
    </row>
    <row r="88" spans="1:11" ht="18.75" customHeight="1">
      <c r="A88" s="12" t="s">
        <v>84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21"/>
        <v>0</v>
      </c>
    </row>
    <row r="89" spans="1:11" ht="18.75" customHeight="1">
      <c r="A89" s="12" t="s">
        <v>85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21"/>
        <v>0</v>
      </c>
    </row>
    <row r="90" spans="1:11" ht="18.75" customHeight="1">
      <c r="A90" s="12" t="s">
        <v>86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21"/>
        <v>0</v>
      </c>
    </row>
    <row r="91" spans="1:12" ht="18.75" customHeight="1">
      <c r="A91" s="12" t="s">
        <v>87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21"/>
        <v>0</v>
      </c>
      <c r="L91" s="54"/>
    </row>
    <row r="92" spans="1:12" ht="18.75" customHeight="1">
      <c r="A92" s="12" t="s">
        <v>105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3"/>
    </row>
    <row r="93" spans="1:12" ht="18.75" customHeight="1">
      <c r="A93" s="12" t="s">
        <v>91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53"/>
    </row>
    <row r="94" spans="1:12" ht="18.75" customHeight="1">
      <c r="A94" s="12" t="s">
        <v>108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53"/>
    </row>
    <row r="95" spans="1:12" ht="18.75" customHeight="1">
      <c r="A95" s="12" t="s">
        <v>109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f>SUM(B95:J95)</f>
        <v>0</v>
      </c>
      <c r="L95" s="53"/>
    </row>
    <row r="96" spans="1:12" ht="18.75" customHeight="1">
      <c r="A96" s="12" t="s">
        <v>110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f>SUM(B96:J96)</f>
        <v>0</v>
      </c>
      <c r="L96" s="53"/>
    </row>
    <row r="97" spans="1:12" s="71" customFormat="1" ht="18.75" customHeight="1">
      <c r="A97" s="62" t="s">
        <v>113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f>SUM(B97:J97)</f>
        <v>0</v>
      </c>
      <c r="L97" s="70"/>
    </row>
    <row r="98" spans="1:12" ht="18.75" customHeight="1">
      <c r="A98" s="62" t="s">
        <v>111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31">
        <f>ROUND(SUM(B98:J98),2)</f>
        <v>0</v>
      </c>
      <c r="L98" s="53"/>
    </row>
    <row r="99" spans="1:12" ht="18.75" customHeight="1">
      <c r="A99" s="62" t="s">
        <v>112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31">
        <f>ROUND(SUM(B99:J99),2)</f>
        <v>0</v>
      </c>
      <c r="L99" s="53"/>
    </row>
    <row r="100" spans="1:12" ht="18.75" customHeight="1">
      <c r="A100" s="62" t="s">
        <v>134</v>
      </c>
      <c r="B100" s="65">
        <v>-7454.73</v>
      </c>
      <c r="C100" s="65">
        <v>-10793.61</v>
      </c>
      <c r="D100" s="65">
        <v>-12661.19</v>
      </c>
      <c r="E100" s="65">
        <v>-7123.68</v>
      </c>
      <c r="F100" s="65">
        <v>-9777.3</v>
      </c>
      <c r="G100" s="65">
        <v>-13740.8</v>
      </c>
      <c r="H100" s="65">
        <v>-7149.1</v>
      </c>
      <c r="I100" s="65">
        <v>-2611.47</v>
      </c>
      <c r="J100" s="65">
        <v>-4270.1</v>
      </c>
      <c r="K100" s="65">
        <f>SUM(B100:J100)</f>
        <v>-75581.98000000001</v>
      </c>
      <c r="L100" s="53"/>
    </row>
    <row r="101" spans="1:12" ht="18.75" customHeight="1">
      <c r="A101" s="62" t="s">
        <v>135</v>
      </c>
      <c r="B101" s="65">
        <v>-310527.28</v>
      </c>
      <c r="C101" s="65">
        <v>-451081.87</v>
      </c>
      <c r="D101" s="65">
        <v>-529121.66</v>
      </c>
      <c r="E101" s="65">
        <v>-299080.26</v>
      </c>
      <c r="F101" s="65">
        <v>-406364.3</v>
      </c>
      <c r="G101" s="65">
        <v>-569157.99</v>
      </c>
      <c r="H101" s="65">
        <v>-298308.31</v>
      </c>
      <c r="I101" s="65">
        <v>-108322.16</v>
      </c>
      <c r="J101" s="65">
        <v>-178321.67</v>
      </c>
      <c r="K101" s="65">
        <f>SUM(B101:J101)</f>
        <v>-3150285.5000000005</v>
      </c>
      <c r="L101" s="53"/>
    </row>
    <row r="102" spans="1:12" ht="18.75" customHeight="1">
      <c r="A102" s="12"/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53"/>
    </row>
    <row r="103" spans="1:12" ht="18.75" customHeight="1">
      <c r="A103" s="16" t="s">
        <v>136</v>
      </c>
      <c r="B103" s="19">
        <v>414884.61</v>
      </c>
      <c r="C103" s="19">
        <v>811719.94</v>
      </c>
      <c r="D103" s="19">
        <v>999359.11</v>
      </c>
      <c r="E103" s="19">
        <v>718461.76</v>
      </c>
      <c r="F103" s="19">
        <v>628506.1299999999</v>
      </c>
      <c r="G103" s="19">
        <v>350874.81</v>
      </c>
      <c r="H103" s="19">
        <v>473284.32</v>
      </c>
      <c r="I103" s="19">
        <v>81717.95</v>
      </c>
      <c r="J103" s="19">
        <v>313511.73</v>
      </c>
      <c r="K103" s="65">
        <f>SUM(B103:J103)</f>
        <v>4792320.359999999</v>
      </c>
      <c r="L103" s="53"/>
    </row>
    <row r="104" spans="1:12" ht="18.75" customHeight="1">
      <c r="A104" s="16" t="s">
        <v>100</v>
      </c>
      <c r="B104" s="19">
        <v>0</v>
      </c>
      <c r="C104" s="19">
        <v>0</v>
      </c>
      <c r="D104" s="19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v>0</v>
      </c>
      <c r="L104" s="54"/>
    </row>
    <row r="105" spans="1:12" ht="18.75" customHeight="1">
      <c r="A105" s="16"/>
      <c r="B105" s="20">
        <v>0</v>
      </c>
      <c r="C105" s="20">
        <v>0</v>
      </c>
      <c r="D105" s="20">
        <v>0</v>
      </c>
      <c r="E105" s="20">
        <v>0</v>
      </c>
      <c r="F105" s="20">
        <v>0</v>
      </c>
      <c r="G105" s="20">
        <v>0</v>
      </c>
      <c r="H105" s="20">
        <v>0</v>
      </c>
      <c r="I105" s="20">
        <v>0</v>
      </c>
      <c r="J105" s="20">
        <v>0</v>
      </c>
      <c r="K105" s="31">
        <f>SUM(B105:J105)</f>
        <v>0</v>
      </c>
      <c r="L105" s="52"/>
    </row>
    <row r="106" spans="1:12" ht="18.75" customHeight="1">
      <c r="A106" s="16" t="s">
        <v>82</v>
      </c>
      <c r="B106" s="24">
        <f aca="true" t="shared" si="24" ref="B106:H106">+B107+B108</f>
        <v>1655423.91</v>
      </c>
      <c r="C106" s="24">
        <f t="shared" si="24"/>
        <v>2688380.1100000003</v>
      </c>
      <c r="D106" s="24">
        <f t="shared" si="24"/>
        <v>3154326.73</v>
      </c>
      <c r="E106" s="24">
        <f t="shared" si="24"/>
        <v>1845337.1499999997</v>
      </c>
      <c r="F106" s="24">
        <f t="shared" si="24"/>
        <v>2246553.9099999997</v>
      </c>
      <c r="G106" s="24">
        <f t="shared" si="24"/>
        <v>2707978.03</v>
      </c>
      <c r="H106" s="24">
        <f t="shared" si="24"/>
        <v>1680432.6900000004</v>
      </c>
      <c r="I106" s="24">
        <f>+I107+I108</f>
        <v>500150.44999999995</v>
      </c>
      <c r="J106" s="24">
        <f>+J107+J108</f>
        <v>1069771.21</v>
      </c>
      <c r="K106" s="46">
        <f>SUM(B106:J106)</f>
        <v>17548354.19</v>
      </c>
      <c r="L106" s="52"/>
    </row>
    <row r="107" spans="1:12" ht="18" customHeight="1">
      <c r="A107" s="16" t="s">
        <v>81</v>
      </c>
      <c r="B107" s="24">
        <f aca="true" t="shared" si="25" ref="B107:J107">+B48+B62+B69+B103</f>
        <v>1636155.13</v>
      </c>
      <c r="C107" s="24">
        <f t="shared" si="25"/>
        <v>2663021.47</v>
      </c>
      <c r="D107" s="24">
        <f t="shared" si="25"/>
        <v>3128189.36</v>
      </c>
      <c r="E107" s="24">
        <f t="shared" si="25"/>
        <v>1822385.0199999998</v>
      </c>
      <c r="F107" s="24">
        <f t="shared" si="25"/>
        <v>2222873.8099999996</v>
      </c>
      <c r="G107" s="24">
        <f t="shared" si="25"/>
        <v>2677402.3299999996</v>
      </c>
      <c r="H107" s="24">
        <f t="shared" si="25"/>
        <v>1659881.6200000003</v>
      </c>
      <c r="I107" s="24">
        <f t="shared" si="25"/>
        <v>500150.44999999995</v>
      </c>
      <c r="J107" s="24">
        <f t="shared" si="25"/>
        <v>1055407.64</v>
      </c>
      <c r="K107" s="46">
        <f>SUM(B107:J107)</f>
        <v>17365466.83</v>
      </c>
      <c r="L107" s="52"/>
    </row>
    <row r="108" spans="1:11" ht="18.75" customHeight="1">
      <c r="A108" s="16" t="s">
        <v>98</v>
      </c>
      <c r="B108" s="24">
        <f aca="true" t="shared" si="26" ref="B108:J108">IF(+B57+B104+B109&lt;0,0,(B57+B104+B109))</f>
        <v>19268.78</v>
      </c>
      <c r="C108" s="24">
        <f t="shared" si="26"/>
        <v>25358.64</v>
      </c>
      <c r="D108" s="24">
        <f t="shared" si="26"/>
        <v>26137.37</v>
      </c>
      <c r="E108" s="24">
        <f t="shared" si="26"/>
        <v>22952.13</v>
      </c>
      <c r="F108" s="24">
        <f t="shared" si="26"/>
        <v>23680.1</v>
      </c>
      <c r="G108" s="24">
        <f t="shared" si="26"/>
        <v>30575.7</v>
      </c>
      <c r="H108" s="24">
        <f t="shared" si="26"/>
        <v>20551.07</v>
      </c>
      <c r="I108" s="19">
        <f t="shared" si="26"/>
        <v>0</v>
      </c>
      <c r="J108" s="24">
        <f t="shared" si="26"/>
        <v>14363.57</v>
      </c>
      <c r="K108" s="46">
        <f>SUM(B108:J108)</f>
        <v>182887.36000000002</v>
      </c>
    </row>
    <row r="109" spans="1:13" ht="18.75" customHeight="1">
      <c r="A109" s="16" t="s">
        <v>83</v>
      </c>
      <c r="B109" s="19">
        <v>0</v>
      </c>
      <c r="C109" s="19">
        <v>0</v>
      </c>
      <c r="D109" s="19">
        <v>0</v>
      </c>
      <c r="E109" s="19">
        <v>0</v>
      </c>
      <c r="F109" s="19">
        <v>0</v>
      </c>
      <c r="G109" s="19">
        <v>0</v>
      </c>
      <c r="H109" s="19">
        <v>0</v>
      </c>
      <c r="I109" s="19">
        <v>0</v>
      </c>
      <c r="J109" s="19">
        <v>0</v>
      </c>
      <c r="K109" s="19">
        <f>SUM(B109:J109)</f>
        <v>0</v>
      </c>
      <c r="M109" s="55"/>
    </row>
    <row r="110" spans="1:11" ht="18.75" customHeight="1">
      <c r="A110" s="16" t="s">
        <v>99</v>
      </c>
      <c r="B110" s="19">
        <v>0</v>
      </c>
      <c r="C110" s="19">
        <v>0</v>
      </c>
      <c r="D110" s="19">
        <v>0</v>
      </c>
      <c r="E110" s="19">
        <v>0</v>
      </c>
      <c r="F110" s="19">
        <v>0</v>
      </c>
      <c r="G110" s="19">
        <v>0</v>
      </c>
      <c r="H110" s="19">
        <v>0</v>
      </c>
      <c r="I110" s="19">
        <v>0</v>
      </c>
      <c r="J110" s="19">
        <v>0</v>
      </c>
      <c r="K110" s="46"/>
    </row>
    <row r="111" spans="1:11" ht="18.75" customHeight="1">
      <c r="A111" s="2"/>
      <c r="B111" s="20">
        <v>0</v>
      </c>
      <c r="C111" s="20">
        <v>0</v>
      </c>
      <c r="D111" s="20">
        <v>0</v>
      </c>
      <c r="E111" s="20">
        <v>0</v>
      </c>
      <c r="F111" s="20">
        <v>0</v>
      </c>
      <c r="G111" s="20">
        <v>0</v>
      </c>
      <c r="H111" s="20">
        <v>0</v>
      </c>
      <c r="I111" s="20">
        <v>0</v>
      </c>
      <c r="J111" s="20">
        <v>0</v>
      </c>
      <c r="K111" s="20"/>
    </row>
    <row r="112" spans="1:11" ht="18.75" customHeight="1">
      <c r="A112" s="37"/>
      <c r="B112" s="37"/>
      <c r="C112" s="37"/>
      <c r="D112" s="37"/>
      <c r="E112" s="37"/>
      <c r="F112" s="37"/>
      <c r="G112" s="37"/>
      <c r="H112" s="37"/>
      <c r="I112" s="37"/>
      <c r="J112" s="37"/>
      <c r="K112" s="37"/>
    </row>
    <row r="113" spans="1:11" ht="18.75" customHeight="1">
      <c r="A113" s="8"/>
      <c r="B113" s="43">
        <v>0</v>
      </c>
      <c r="C113" s="43">
        <v>0</v>
      </c>
      <c r="D113" s="43">
        <v>0</v>
      </c>
      <c r="E113" s="43">
        <v>0</v>
      </c>
      <c r="F113" s="43">
        <v>0</v>
      </c>
      <c r="G113" s="43">
        <v>0</v>
      </c>
      <c r="H113" s="43">
        <v>0</v>
      </c>
      <c r="I113" s="43">
        <v>0</v>
      </c>
      <c r="J113" s="43">
        <v>0</v>
      </c>
      <c r="K113" s="43"/>
    </row>
    <row r="114" spans="1:12" ht="18.75" customHeight="1">
      <c r="A114" s="25" t="s">
        <v>69</v>
      </c>
      <c r="B114" s="18">
        <v>0</v>
      </c>
      <c r="C114" s="18">
        <v>0</v>
      </c>
      <c r="D114" s="18">
        <v>0</v>
      </c>
      <c r="E114" s="18">
        <v>0</v>
      </c>
      <c r="F114" s="18">
        <v>0</v>
      </c>
      <c r="G114" s="18">
        <v>0</v>
      </c>
      <c r="H114" s="18">
        <v>0</v>
      </c>
      <c r="I114" s="18">
        <v>0</v>
      </c>
      <c r="J114" s="18">
        <v>0</v>
      </c>
      <c r="K114" s="39">
        <f>SUM(K115:K133)</f>
        <v>17548354.200000003</v>
      </c>
      <c r="L114" s="52"/>
    </row>
    <row r="115" spans="1:11" ht="18.75" customHeight="1">
      <c r="A115" s="26" t="s">
        <v>70</v>
      </c>
      <c r="B115" s="27">
        <v>245219.76999999996</v>
      </c>
      <c r="C115" s="38">
        <v>0</v>
      </c>
      <c r="D115" s="38">
        <v>0</v>
      </c>
      <c r="E115" s="38">
        <v>0</v>
      </c>
      <c r="F115" s="38">
        <v>0</v>
      </c>
      <c r="G115" s="38">
        <v>0</v>
      </c>
      <c r="H115" s="38">
        <v>0</v>
      </c>
      <c r="I115" s="38">
        <v>0</v>
      </c>
      <c r="J115" s="38">
        <v>0</v>
      </c>
      <c r="K115" s="39">
        <f>SUM(B115:J115)</f>
        <v>245219.76999999996</v>
      </c>
    </row>
    <row r="116" spans="1:11" ht="18.75" customHeight="1">
      <c r="A116" s="26" t="s">
        <v>71</v>
      </c>
      <c r="B116" s="27">
        <v>1410204.1400000001</v>
      </c>
      <c r="C116" s="38">
        <v>0</v>
      </c>
      <c r="D116" s="38">
        <v>0</v>
      </c>
      <c r="E116" s="38">
        <v>0</v>
      </c>
      <c r="F116" s="38">
        <v>0</v>
      </c>
      <c r="G116" s="38">
        <v>0</v>
      </c>
      <c r="H116" s="38">
        <v>0</v>
      </c>
      <c r="I116" s="38">
        <v>0</v>
      </c>
      <c r="J116" s="38">
        <v>0</v>
      </c>
      <c r="K116" s="39">
        <f aca="true" t="shared" si="27" ref="K116:K133">SUM(B116:J116)</f>
        <v>1410204.1400000001</v>
      </c>
    </row>
    <row r="117" spans="1:11" ht="18.75" customHeight="1">
      <c r="A117" s="26" t="s">
        <v>72</v>
      </c>
      <c r="B117" s="38">
        <v>0</v>
      </c>
      <c r="C117" s="27">
        <f>+C106</f>
        <v>2688380.1100000003</v>
      </c>
      <c r="D117" s="38">
        <v>0</v>
      </c>
      <c r="E117" s="38">
        <v>0</v>
      </c>
      <c r="F117" s="38">
        <v>0</v>
      </c>
      <c r="G117" s="38">
        <v>0</v>
      </c>
      <c r="H117" s="38">
        <v>0</v>
      </c>
      <c r="I117" s="38">
        <v>0</v>
      </c>
      <c r="J117" s="38">
        <v>0</v>
      </c>
      <c r="K117" s="39">
        <f t="shared" si="27"/>
        <v>2688380.1100000003</v>
      </c>
    </row>
    <row r="118" spans="1:11" ht="18.75" customHeight="1">
      <c r="A118" s="26" t="s">
        <v>73</v>
      </c>
      <c r="B118" s="38">
        <v>0</v>
      </c>
      <c r="C118" s="38">
        <v>0</v>
      </c>
      <c r="D118" s="27">
        <f>+D106</f>
        <v>3154326.73</v>
      </c>
      <c r="E118" s="38">
        <v>0</v>
      </c>
      <c r="F118" s="38">
        <v>0</v>
      </c>
      <c r="G118" s="38">
        <v>0</v>
      </c>
      <c r="H118" s="38">
        <v>0</v>
      </c>
      <c r="I118" s="38">
        <v>0</v>
      </c>
      <c r="J118" s="38">
        <v>0</v>
      </c>
      <c r="K118" s="39">
        <f t="shared" si="27"/>
        <v>3154326.73</v>
      </c>
    </row>
    <row r="119" spans="1:11" ht="18.75" customHeight="1">
      <c r="A119" s="26" t="s">
        <v>117</v>
      </c>
      <c r="B119" s="38">
        <v>0</v>
      </c>
      <c r="C119" s="38">
        <v>0</v>
      </c>
      <c r="D119" s="38">
        <v>0</v>
      </c>
      <c r="E119" s="27">
        <v>1660803.42</v>
      </c>
      <c r="F119" s="38">
        <v>0</v>
      </c>
      <c r="G119" s="38">
        <v>0</v>
      </c>
      <c r="H119" s="38">
        <v>0</v>
      </c>
      <c r="I119" s="38">
        <v>0</v>
      </c>
      <c r="J119" s="38">
        <v>0</v>
      </c>
      <c r="K119" s="39">
        <f t="shared" si="27"/>
        <v>1660803.42</v>
      </c>
    </row>
    <row r="120" spans="1:11" ht="18.75" customHeight="1">
      <c r="A120" s="26" t="s">
        <v>118</v>
      </c>
      <c r="B120" s="38">
        <v>0</v>
      </c>
      <c r="C120" s="38">
        <v>0</v>
      </c>
      <c r="D120" s="38">
        <v>0</v>
      </c>
      <c r="E120" s="27">
        <v>184533.73</v>
      </c>
      <c r="F120" s="38">
        <v>0</v>
      </c>
      <c r="G120" s="38">
        <v>0</v>
      </c>
      <c r="H120" s="38">
        <v>0</v>
      </c>
      <c r="I120" s="38">
        <v>0</v>
      </c>
      <c r="J120" s="38">
        <v>0</v>
      </c>
      <c r="K120" s="39">
        <f t="shared" si="27"/>
        <v>184533.73</v>
      </c>
    </row>
    <row r="121" spans="1:11" ht="18.75" customHeight="1">
      <c r="A121" s="66" t="s">
        <v>119</v>
      </c>
      <c r="B121" s="38">
        <v>0</v>
      </c>
      <c r="C121" s="38">
        <v>0</v>
      </c>
      <c r="D121" s="38">
        <v>0</v>
      </c>
      <c r="E121" s="38">
        <v>0</v>
      </c>
      <c r="F121" s="27">
        <v>434010.29999999993</v>
      </c>
      <c r="G121" s="38">
        <v>0</v>
      </c>
      <c r="H121" s="38">
        <v>0</v>
      </c>
      <c r="I121" s="38">
        <v>0</v>
      </c>
      <c r="J121" s="38">
        <v>0</v>
      </c>
      <c r="K121" s="39">
        <f t="shared" si="27"/>
        <v>434010.29999999993</v>
      </c>
    </row>
    <row r="122" spans="1:11" ht="18.75" customHeight="1">
      <c r="A122" s="66" t="s">
        <v>120</v>
      </c>
      <c r="B122" s="38">
        <v>0</v>
      </c>
      <c r="C122" s="38">
        <v>0</v>
      </c>
      <c r="D122" s="38">
        <v>0</v>
      </c>
      <c r="E122" s="38">
        <v>0</v>
      </c>
      <c r="F122" s="27">
        <v>776864.9000000001</v>
      </c>
      <c r="G122" s="38">
        <v>0</v>
      </c>
      <c r="H122" s="38">
        <v>0</v>
      </c>
      <c r="I122" s="38">
        <v>0</v>
      </c>
      <c r="J122" s="38">
        <v>0</v>
      </c>
      <c r="K122" s="39">
        <f t="shared" si="27"/>
        <v>776864.9000000001</v>
      </c>
    </row>
    <row r="123" spans="1:11" ht="18.75" customHeight="1">
      <c r="A123" s="66" t="s">
        <v>121</v>
      </c>
      <c r="B123" s="38">
        <v>0</v>
      </c>
      <c r="C123" s="38">
        <v>0</v>
      </c>
      <c r="D123" s="38">
        <v>0</v>
      </c>
      <c r="E123" s="38">
        <v>0</v>
      </c>
      <c r="F123" s="27">
        <v>113222.64000000001</v>
      </c>
      <c r="G123" s="38">
        <v>0</v>
      </c>
      <c r="H123" s="38">
        <v>0</v>
      </c>
      <c r="I123" s="38">
        <v>0</v>
      </c>
      <c r="J123" s="38">
        <v>0</v>
      </c>
      <c r="K123" s="39">
        <f t="shared" si="27"/>
        <v>113222.64000000001</v>
      </c>
    </row>
    <row r="124" spans="1:11" ht="18.75" customHeight="1">
      <c r="A124" s="66" t="s">
        <v>122</v>
      </c>
      <c r="B124" s="68">
        <v>0</v>
      </c>
      <c r="C124" s="68">
        <v>0</v>
      </c>
      <c r="D124" s="68">
        <v>0</v>
      </c>
      <c r="E124" s="68">
        <v>0</v>
      </c>
      <c r="F124" s="69">
        <v>922456.0700000001</v>
      </c>
      <c r="G124" s="68">
        <v>0</v>
      </c>
      <c r="H124" s="68">
        <v>0</v>
      </c>
      <c r="I124" s="68">
        <v>0</v>
      </c>
      <c r="J124" s="68">
        <v>0</v>
      </c>
      <c r="K124" s="69">
        <f t="shared" si="27"/>
        <v>922456.0700000001</v>
      </c>
    </row>
    <row r="125" spans="1:11" ht="18.75" customHeight="1">
      <c r="A125" s="66" t="s">
        <v>123</v>
      </c>
      <c r="B125" s="38">
        <v>0</v>
      </c>
      <c r="C125" s="38">
        <v>0</v>
      </c>
      <c r="D125" s="38">
        <v>0</v>
      </c>
      <c r="E125" s="38">
        <v>0</v>
      </c>
      <c r="F125" s="38">
        <v>0</v>
      </c>
      <c r="G125" s="27">
        <v>764848.0700000001</v>
      </c>
      <c r="H125" s="38">
        <v>0</v>
      </c>
      <c r="I125" s="38">
        <v>0</v>
      </c>
      <c r="J125" s="38">
        <v>0</v>
      </c>
      <c r="K125" s="39">
        <f t="shared" si="27"/>
        <v>764848.0700000001</v>
      </c>
    </row>
    <row r="126" spans="1:11" ht="18.75" customHeight="1">
      <c r="A126" s="66" t="s">
        <v>124</v>
      </c>
      <c r="B126" s="38">
        <v>0</v>
      </c>
      <c r="C126" s="38">
        <v>0</v>
      </c>
      <c r="D126" s="38">
        <v>0</v>
      </c>
      <c r="E126" s="38">
        <v>0</v>
      </c>
      <c r="F126" s="38">
        <v>0</v>
      </c>
      <c r="G126" s="27">
        <v>63385.380000000005</v>
      </c>
      <c r="H126" s="38">
        <v>0</v>
      </c>
      <c r="I126" s="38">
        <v>0</v>
      </c>
      <c r="J126" s="38">
        <v>0</v>
      </c>
      <c r="K126" s="39">
        <f t="shared" si="27"/>
        <v>63385.380000000005</v>
      </c>
    </row>
    <row r="127" spans="1:11" ht="18.75" customHeight="1">
      <c r="A127" s="66" t="s">
        <v>125</v>
      </c>
      <c r="B127" s="38">
        <v>0</v>
      </c>
      <c r="C127" s="38">
        <v>0</v>
      </c>
      <c r="D127" s="38">
        <v>0</v>
      </c>
      <c r="E127" s="38">
        <v>0</v>
      </c>
      <c r="F127" s="38">
        <v>0</v>
      </c>
      <c r="G127" s="27">
        <v>391149.49</v>
      </c>
      <c r="H127" s="38">
        <v>0</v>
      </c>
      <c r="I127" s="38">
        <v>0</v>
      </c>
      <c r="J127" s="38">
        <v>0</v>
      </c>
      <c r="K127" s="39">
        <f t="shared" si="27"/>
        <v>391149.49</v>
      </c>
    </row>
    <row r="128" spans="1:11" ht="18.75" customHeight="1">
      <c r="A128" s="66" t="s">
        <v>126</v>
      </c>
      <c r="B128" s="38">
        <v>0</v>
      </c>
      <c r="C128" s="38">
        <v>0</v>
      </c>
      <c r="D128" s="38">
        <v>0</v>
      </c>
      <c r="E128" s="38">
        <v>0</v>
      </c>
      <c r="F128" s="38">
        <v>0</v>
      </c>
      <c r="G128" s="27">
        <v>422955.16000000003</v>
      </c>
      <c r="H128" s="38">
        <v>0</v>
      </c>
      <c r="I128" s="38">
        <v>0</v>
      </c>
      <c r="J128" s="38">
        <v>0</v>
      </c>
      <c r="K128" s="39">
        <f t="shared" si="27"/>
        <v>422955.16000000003</v>
      </c>
    </row>
    <row r="129" spans="1:11" ht="18.75" customHeight="1">
      <c r="A129" s="66" t="s">
        <v>127</v>
      </c>
      <c r="B129" s="38">
        <v>0</v>
      </c>
      <c r="C129" s="38">
        <v>0</v>
      </c>
      <c r="D129" s="38">
        <v>0</v>
      </c>
      <c r="E129" s="38">
        <v>0</v>
      </c>
      <c r="F129" s="38">
        <v>0</v>
      </c>
      <c r="G129" s="27">
        <v>1065639.93</v>
      </c>
      <c r="H129" s="38">
        <v>0</v>
      </c>
      <c r="I129" s="38">
        <v>0</v>
      </c>
      <c r="J129" s="38">
        <v>0</v>
      </c>
      <c r="K129" s="39">
        <f t="shared" si="27"/>
        <v>1065639.93</v>
      </c>
    </row>
    <row r="130" spans="1:11" ht="18.75" customHeight="1">
      <c r="A130" s="66" t="s">
        <v>128</v>
      </c>
      <c r="B130" s="38">
        <v>0</v>
      </c>
      <c r="C130" s="38">
        <v>0</v>
      </c>
      <c r="D130" s="38">
        <v>0</v>
      </c>
      <c r="E130" s="38">
        <v>0</v>
      </c>
      <c r="F130" s="38">
        <v>0</v>
      </c>
      <c r="G130" s="38">
        <v>0</v>
      </c>
      <c r="H130" s="27">
        <v>638662.08</v>
      </c>
      <c r="I130" s="38">
        <v>0</v>
      </c>
      <c r="J130" s="38">
        <v>0</v>
      </c>
      <c r="K130" s="39">
        <f t="shared" si="27"/>
        <v>638662.08</v>
      </c>
    </row>
    <row r="131" spans="1:11" ht="18.75" customHeight="1">
      <c r="A131" s="66" t="s">
        <v>129</v>
      </c>
      <c r="B131" s="38">
        <v>0</v>
      </c>
      <c r="C131" s="38">
        <v>0</v>
      </c>
      <c r="D131" s="38">
        <v>0</v>
      </c>
      <c r="E131" s="38">
        <v>0</v>
      </c>
      <c r="F131" s="38">
        <v>0</v>
      </c>
      <c r="G131" s="38">
        <v>0</v>
      </c>
      <c r="H131" s="27">
        <v>1041770.62</v>
      </c>
      <c r="I131" s="38">
        <v>0</v>
      </c>
      <c r="J131" s="38">
        <v>0</v>
      </c>
      <c r="K131" s="39">
        <f t="shared" si="27"/>
        <v>1041770.62</v>
      </c>
    </row>
    <row r="132" spans="1:11" ht="18.75" customHeight="1">
      <c r="A132" s="66" t="s">
        <v>130</v>
      </c>
      <c r="B132" s="38">
        <v>0</v>
      </c>
      <c r="C132" s="38">
        <v>0</v>
      </c>
      <c r="D132" s="38">
        <v>0</v>
      </c>
      <c r="E132" s="38">
        <v>0</v>
      </c>
      <c r="F132" s="38">
        <v>0</v>
      </c>
      <c r="G132" s="38">
        <v>0</v>
      </c>
      <c r="H132" s="38">
        <v>0</v>
      </c>
      <c r="I132" s="27">
        <v>500150.45</v>
      </c>
      <c r="J132" s="38">
        <v>0</v>
      </c>
      <c r="K132" s="39">
        <f t="shared" si="27"/>
        <v>500150.45</v>
      </c>
    </row>
    <row r="133" spans="1:11" ht="18.75" customHeight="1">
      <c r="A133" s="67" t="s">
        <v>131</v>
      </c>
      <c r="B133" s="40">
        <v>0</v>
      </c>
      <c r="C133" s="40">
        <v>0</v>
      </c>
      <c r="D133" s="40">
        <v>0</v>
      </c>
      <c r="E133" s="40">
        <v>0</v>
      </c>
      <c r="F133" s="40">
        <v>0</v>
      </c>
      <c r="G133" s="40">
        <v>0</v>
      </c>
      <c r="H133" s="40">
        <v>0</v>
      </c>
      <c r="I133" s="40">
        <v>0</v>
      </c>
      <c r="J133" s="41">
        <v>1069771.21</v>
      </c>
      <c r="K133" s="42">
        <f t="shared" si="27"/>
        <v>1069771.21</v>
      </c>
    </row>
    <row r="134" spans="1:11" ht="18.75" customHeight="1">
      <c r="A134" s="74" t="s">
        <v>137</v>
      </c>
      <c r="B134" s="48">
        <v>0</v>
      </c>
      <c r="C134" s="48">
        <v>0</v>
      </c>
      <c r="D134" s="48">
        <v>0</v>
      </c>
      <c r="E134" s="48">
        <v>0</v>
      </c>
      <c r="F134" s="48">
        <v>0</v>
      </c>
      <c r="G134" s="48">
        <v>0</v>
      </c>
      <c r="H134" s="48">
        <v>0</v>
      </c>
      <c r="I134" s="48">
        <v>0</v>
      </c>
      <c r="J134" s="48">
        <f>J106-J133</f>
        <v>0</v>
      </c>
      <c r="K134" s="49"/>
    </row>
    <row r="135" ht="18.75" customHeight="1">
      <c r="A135" s="74" t="s">
        <v>138</v>
      </c>
    </row>
    <row r="136" ht="18.75" customHeight="1">
      <c r="A136" s="74" t="s">
        <v>139</v>
      </c>
    </row>
    <row r="137" ht="18.75" customHeight="1">
      <c r="A137" s="74" t="s">
        <v>140</v>
      </c>
    </row>
    <row r="138" ht="18.75" customHeight="1">
      <c r="A138" s="74" t="s">
        <v>141</v>
      </c>
    </row>
    <row r="139" ht="18.75" customHeight="1">
      <c r="A139" s="74" t="s">
        <v>142</v>
      </c>
    </row>
    <row r="140" ht="18.75" customHeight="1">
      <c r="A140" s="74"/>
    </row>
    <row r="141" ht="18.75" customHeight="1"/>
    <row r="142" ht="18.75" customHeight="1"/>
    <row r="143" ht="18.75" customHeight="1"/>
    <row r="144" ht="18.75" customHeight="1"/>
    <row r="145" ht="18.75" customHeight="1"/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2015-08-25T13:36:28Z</cp:lastPrinted>
  <dcterms:created xsi:type="dcterms:W3CDTF">2012-11-28T17:54:39Z</dcterms:created>
  <dcterms:modified xsi:type="dcterms:W3CDTF">2017-09-28T19:56:52Z</dcterms:modified>
  <cp:category/>
  <cp:version/>
  <cp:contentType/>
  <cp:contentStatus/>
</cp:coreProperties>
</file>