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65401" windowWidth="14880" windowHeight="8190" activeTab="0"/>
  </bookViews>
  <sheets>
    <sheet name="DETALHAMENTO CONCESSÃO" sheetId="1" r:id="rId1"/>
  </sheets>
  <definedNames>
    <definedName name="_xlnm.Print_Area" localSheetId="0">'DETALHAMENTO CONCESSÃO'!$A$1:$K$133</definedName>
    <definedName name="_xlnm.Print_Titles" localSheetId="0">'DETALHAMENTO CONCESSÃO'!$4:$6</definedName>
  </definedNames>
  <calcPr fullCalcOnLoad="1"/>
</workbook>
</file>

<file path=xl/sharedStrings.xml><?xml version="1.0" encoding="utf-8"?>
<sst xmlns="http://schemas.openxmlformats.org/spreadsheetml/2006/main" count="138" uniqueCount="138">
  <si>
    <t>Área 1</t>
  </si>
  <si>
    <t>Área 2</t>
  </si>
  <si>
    <t>Área 3</t>
  </si>
  <si>
    <t>Área 5</t>
  </si>
  <si>
    <t>Área 6</t>
  </si>
  <si>
    <t>Área 7</t>
  </si>
  <si>
    <t>Área 8</t>
  </si>
  <si>
    <t>Consórcio Bandeirante de Transporte</t>
  </si>
  <si>
    <t>Sambaíba Transportes Urbanos Ltda.</t>
  </si>
  <si>
    <t>Consórcio Plus</t>
  </si>
  <si>
    <t>Consórcio Unisul</t>
  </si>
  <si>
    <t>Consórcio Sete</t>
  </si>
  <si>
    <t xml:space="preserve">Consórcio Sudoeste de Transporte </t>
  </si>
  <si>
    <t>Tarifa do dia:</t>
  </si>
  <si>
    <t>DISCRIMINAÇÃO</t>
  </si>
  <si>
    <t>TOTAL</t>
  </si>
  <si>
    <t>1.1.1. Em Dinheiro e Passe Comum (1.1.1.1. + 1.1.1.2.)</t>
  </si>
  <si>
    <t>1.1.1.1. Em dinheiro</t>
  </si>
  <si>
    <t>1.1.1.2. Em Passe Comum</t>
  </si>
  <si>
    <t>1.1.2.1. Comum</t>
  </si>
  <si>
    <t xml:space="preserve">1.1.2.2. Vale Transporte </t>
  </si>
  <si>
    <t>1.1.2.3. Estudante</t>
  </si>
  <si>
    <t>1.2. Integrados ônibus x ônibus sem acréscimo tarifário (1.2.1. + 1.2.2. + 1.2.3.)</t>
  </si>
  <si>
    <t>1.2.1. Comum</t>
  </si>
  <si>
    <t xml:space="preserve">1.2.2. Vale Transporte </t>
  </si>
  <si>
    <t>1.2.3. Estudante</t>
  </si>
  <si>
    <t>1.3. Gratuitos (1.3.1. + 1.3.2.)</t>
  </si>
  <si>
    <t>1. Passageiros Transportados da Área (1.1 +  1.2 + 1.3 + 1.4)</t>
  </si>
  <si>
    <t>1.1.2. Créditos Eletrônicos (1.1.2.1 + 1.1.2.2. + 1.1.2.3)</t>
  </si>
  <si>
    <t>1.4. Transportados nas linhas da USP - Cidade Universitária - com Bilhete Único e Dinheiro</t>
  </si>
  <si>
    <t>2. Tarifa de Remuneração por Passageiro Transportado (2.1 + 2.2 + 2.3 + 2.4)</t>
  </si>
  <si>
    <t>2.1.  Pelo Transporte de Passageiros</t>
  </si>
  <si>
    <t>2.2.  Pela Substituição de Mini e Micro</t>
  </si>
  <si>
    <t>2.4.  Desconto pelo descumprimento de Renovação da Frota</t>
  </si>
  <si>
    <t>3.1.  Custo Operacional por Veículo</t>
  </si>
  <si>
    <t>3.2.  Quantidade de Veículos</t>
  </si>
  <si>
    <t>4. Outros Itens de Remuneração (4.1 + 4.2)</t>
  </si>
  <si>
    <t>4.1.  Remuneração Mensal de AVL (4.1.1 x 4.1.2)</t>
  </si>
  <si>
    <t>4.1.1.  Quantidade de AVL's Validados no Mês</t>
  </si>
  <si>
    <t>4.1.2.  Remuneração por AVL</t>
  </si>
  <si>
    <t>4.2.1.  Quantidade de Validadores Remunerados</t>
  </si>
  <si>
    <t>4.2.2.  Remuneração por Validador</t>
  </si>
  <si>
    <t>5. Remuneração Bruta do Operador (5.1. + 5.2.)</t>
  </si>
  <si>
    <t>5.1.1. Pelo Transporte de Passageiros (1 x 2.1)</t>
  </si>
  <si>
    <t>5.1.2. Pela Substituição de Mini e Micro (1 x 2.2)</t>
  </si>
  <si>
    <t>5.1.4. Desconto pelo descumprimento de Renovação da Frota (1 x 2.4)</t>
  </si>
  <si>
    <t>5.1.5. Remuneração Linhas USP (3.)</t>
  </si>
  <si>
    <t>5.1.6. Remuneração de AVL (4.1)</t>
  </si>
  <si>
    <t>5.1.7. Remuneração de Validadores Eletrônicos (4.2)</t>
  </si>
  <si>
    <t>5.2. Remuneração pelo Serviço Atende</t>
  </si>
  <si>
    <t>6. Acertos Financeiros (6.1 + 6.2 + 6.3 + 6.4)</t>
  </si>
  <si>
    <t>6.1.2. Ajuste de Bordo (1.1.1.2 x Tarifa do Dia)</t>
  </si>
  <si>
    <t>6.1.5. Arrecadação dos Postos das Garagens</t>
  </si>
  <si>
    <t>6.1.6. Venda de Talão de Zona Azul</t>
  </si>
  <si>
    <t>6.2.1. Aluguel de Frota Pública - Trolebus e Híbridos</t>
  </si>
  <si>
    <t>6.2.2. Aluguel de Frota do Serviço Atende</t>
  </si>
  <si>
    <t>6.2.3. Aluguel de Garagem Pública</t>
  </si>
  <si>
    <t>6.2.4. Energia para Tração - Veículos Trólebus</t>
  </si>
  <si>
    <t>6.2.5. Custo de Atendimento e Venda de Créditos Eletrônicos em pontos especializados</t>
  </si>
  <si>
    <t>6.2.6. Encontro de Contas do Custo dos Postos de Venda das Garagens</t>
  </si>
  <si>
    <t>6.2.7. Multas do Regulamento de Sanções e Multas - RESAM</t>
  </si>
  <si>
    <t>6.2.8. Publicidade nos Veículos</t>
  </si>
  <si>
    <t>6.2.9. Multa Contratual</t>
  </si>
  <si>
    <t>6.2.10. Prejuízo Causado ao Sistema por uso Indevido do Bilhete Único</t>
  </si>
  <si>
    <t>6.2.11. Aquisição de Cartão Operacional</t>
  </si>
  <si>
    <t>6.2.12. Desconto Veículo Híbrido da Frota Pública</t>
  </si>
  <si>
    <t>6.2.13. Ajuste Remuneração</t>
  </si>
  <si>
    <t>6.2.14. Descumprimento de Garantia Contratual</t>
  </si>
  <si>
    <t>6.2.15. Descumprimento de Seguro de Responsabilidade Civíl</t>
  </si>
  <si>
    <t>8. Distribuição da Remuneração</t>
  </si>
  <si>
    <t>8.1. Viação Gato Preto Ltda.</t>
  </si>
  <si>
    <t>8.2. Viação Santa Brígida Ltda.</t>
  </si>
  <si>
    <t>8.3. Sambaíba Transportes Urbanos Ltda.</t>
  </si>
  <si>
    <t>8.4. Consórcio Plus</t>
  </si>
  <si>
    <t>6.1. Compensação da Receita Antecipada (6.1.1. + 6.1.2. + 6.1.3 + 6.1.4 + 6.1.5 + 6.1.6)</t>
  </si>
  <si>
    <t>6.1.1. Retida na Catraca (1.1.1.. x Tarifa do Dia)</t>
  </si>
  <si>
    <t>3. Remuneração Linhas USP (3.1 / 31 x 3.2 - (1.4 x 2.1))</t>
  </si>
  <si>
    <t>6.2.16. Convênio Banco Mercedes / Daimler</t>
  </si>
  <si>
    <t>DEMONSTRATIVO DE REMUNERAÇÃO DOS CONCESSIONÁRIOS</t>
  </si>
  <si>
    <t xml:space="preserve">6.2. Ajustes Contratuais </t>
  </si>
  <si>
    <t xml:space="preserve">6.2.18. Acerto Receita em Dinheiro </t>
  </si>
  <si>
    <t>7.1. Pelo Transporte Coletivo (5.1 + 6.1 + 6.2 + 6.3)</t>
  </si>
  <si>
    <t>7. Remuneração Líquida a Pagar (7.1. + 7.2.)</t>
  </si>
  <si>
    <t>7.2.1 Ajuste do dia anterior</t>
  </si>
  <si>
    <t xml:space="preserve">6.2.19. Acordo Trabalhista OAK Tree </t>
  </si>
  <si>
    <t>6.2.20. Descumprimento de anuência do órgão regulador</t>
  </si>
  <si>
    <t xml:space="preserve">6.2.21. Interrupção na prestação do serviço </t>
  </si>
  <si>
    <t>6.2.22. Descumprimento de entrega Balancete Semestral</t>
  </si>
  <si>
    <t>Express Transp. Urb Ltda</t>
  </si>
  <si>
    <t>Ambiental Transp. Urb. S.A.</t>
  </si>
  <si>
    <t>CONCESSIONÁRIAS / EMPRESAS</t>
  </si>
  <si>
    <t>6.2.24. Confissão de Dívida</t>
  </si>
  <si>
    <t>1.1.3. Créditos Eletrônicos Bilhete Temporal (1.1.3.1. + 1.1.3.2. + 1.1.3.3.)</t>
  </si>
  <si>
    <t>1.1.3.1. Comum</t>
  </si>
  <si>
    <t xml:space="preserve">1.1.3.2. Vale Transporte </t>
  </si>
  <si>
    <t>1.1.3.3. Estudante</t>
  </si>
  <si>
    <t>1.1. Pagantes (1.1.1. + 1.1.2.+ 1.1.3.)</t>
  </si>
  <si>
    <t>6.1.3. Bilhete Único sem Cadastro</t>
  </si>
  <si>
    <t>7.2. Pelo Serviço Atende (5.2 + 6.4 )</t>
  </si>
  <si>
    <t>7.2.2 Ajuste para o dia seguinte</t>
  </si>
  <si>
    <t xml:space="preserve">6.4. Revisão de Remuneração pelo Serviço Atende </t>
  </si>
  <si>
    <t>4.2.  Remuneração dos Validadores Eletrônicos (4.2.1 x 4.2.2)</t>
  </si>
  <si>
    <t>2.3.  Pela Instalação de Validadores Eletrônicos</t>
  </si>
  <si>
    <t>5.1.3. Pela Instalação dos Validadores Eletrônicos (1 x 2.3)</t>
  </si>
  <si>
    <t>6.1.4. Venda de Cartões Estudantes (UNE/UMES)</t>
  </si>
  <si>
    <t>6.2.23. Retenção/Devolução - Implantação de Validadores</t>
  </si>
  <si>
    <t>5.1.8. Remuneração pela Operação dos Terminais</t>
  </si>
  <si>
    <t>5.1. Remuneração pelo Transporte Coletivo (5.1.1 + 5.1.2....+ 5.1.8)</t>
  </si>
  <si>
    <t>6.2.25. Acertos Financeiros - Terminais</t>
  </si>
  <si>
    <t>6.2.26. Receita de Exploração Comercial - Terminais</t>
  </si>
  <si>
    <t>6.2.27. Valor a ser transferido para terceiros - Terminais</t>
  </si>
  <si>
    <t>6.2.29. Ajuste Financeiro</t>
  </si>
  <si>
    <t>6.2.30. Ajuste Financeiro Retroativo</t>
  </si>
  <si>
    <t>6.2.28. Custo Gerenciamento - Linha Turística</t>
  </si>
  <si>
    <t>1.3.1. Idosos/Pessoas com Deficiência</t>
  </si>
  <si>
    <t>1.3.2. Estudante</t>
  </si>
  <si>
    <t>Consórcio Via Sul</t>
  </si>
  <si>
    <t>8.5. Consórcio Via Sul</t>
  </si>
  <si>
    <t>8.6. Via Sul Transportes Urbanos Ltda.</t>
  </si>
  <si>
    <t>8.7. Tupi Transportes Urbanos Piratininga Ltda.</t>
  </si>
  <si>
    <t>8.8. Mobibrasil Transp Urbano Ltda.</t>
  </si>
  <si>
    <t>8.9. Viação Cidade Dutra Ltda.</t>
  </si>
  <si>
    <t>8.10. Consórcio Unisul</t>
  </si>
  <si>
    <t>8.11. VIP - Transportes Urbanos Ltda.</t>
  </si>
  <si>
    <t>8.12. Viação Campo Belo Ltda.</t>
  </si>
  <si>
    <t>8.13. Transkuba Transportes Gerais Ltda.</t>
  </si>
  <si>
    <t>8.14. Viação Gatusa Transportes Urb. Ltda.</t>
  </si>
  <si>
    <t>8.15. Consórcio Sete</t>
  </si>
  <si>
    <t>8.16. Viação Gato Preto Ltda.</t>
  </si>
  <si>
    <t>8.17. Transpass Transp. de Pass. Ltda</t>
  </si>
  <si>
    <t>8.18. Ambiental Transportes Urbanos S.A.</t>
  </si>
  <si>
    <t>8.19. Express Transportes Urbanos Ltda</t>
  </si>
  <si>
    <t xml:space="preserve">6.3. Revisão de Remuneração pelo Transporte Coletivo </t>
  </si>
  <si>
    <t>6.2.17. Descumprimento de Entrega Certidão Negativa de Tributos</t>
  </si>
  <si>
    <t>OPERAÇÃO 18/09/17 - VENCIMENTO 25/09/17</t>
  </si>
  <si>
    <t>6.2.31. Ajuste de Remuneração Previsto Contratualmente ¹</t>
  </si>
  <si>
    <t>¹ Ajuste de remuneração previsto contratualmente, período de 25/07/17 a 24/08/17, parcela 12/16.</t>
  </si>
  <si>
    <t>Nota: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</si>
</sst>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([$R$ -416]* #,##0.0000_);_([$R$ -416]* \(#,##0.0000\);_([$R$ -416]* &quot;-&quot;??_);_(@_)"/>
    <numFmt numFmtId="174" formatCode="_([$R$ -416]* #,##0.00_);_([$R$ -416]* \(#,##0.00\);_([$R$ -416]* &quot;-&quot;??_);_(@_)"/>
    <numFmt numFmtId="175" formatCode="_([$R$ -416]* #,##0.0000000_);_([$R$ -416]* \(#,##0.0000000\);_([$R$ -416]* &quot;-&quot;??_);_(@_)"/>
    <numFmt numFmtId="176" formatCode="_(* #,##0.0_);_(* \(#,##0.0\);_(* &quot;-&quot;??_);_(@_)"/>
    <numFmt numFmtId="177" formatCode="_(* #,##0.000_);_(* \(#,##0.000\);_(* &quot;-&quot;??_);_(@_)"/>
    <numFmt numFmtId="178" formatCode="_(* #,##0.0000_);_(* \(#,##0.0000\);_(* &quot;-&quot;??_);_(@_)"/>
    <numFmt numFmtId="179" formatCode="_(* #,##0.00000_);_(* \(#,##0.00000\);_(* &quot;-&quot;??_);_(@_)"/>
    <numFmt numFmtId="180" formatCode="_(* #,##0.000000_);_(* \(#,##0.000000\);_(* &quot;-&quot;??_);_(@_)"/>
    <numFmt numFmtId="181" formatCode="_(* #,##0.0000000_);_(* \(#,##0.0000000\);_(* &quot;-&quot;??_);_(@_)"/>
    <numFmt numFmtId="182" formatCode="_(* #,##0.00000000_);_(* \(#,##0.00000000\);_(* &quot;-&quot;??_);_(@_)"/>
    <numFmt numFmtId="183" formatCode="_([$R$ -416]* #,##0.00000_);_([$R$ -416]* \(#,##0.00000\);_([$R$ -416]* &quot;-&quot;??_);_(@_)"/>
    <numFmt numFmtId="184" formatCode="_([$R$ -416]* #,##0.000000_);_([$R$ -416]* \(#,##0.000000\);_([$R$ -416]* &quot;-&quot;??_);_(@_)"/>
    <numFmt numFmtId="185" formatCode="_([$R$ -416]* #,##0.00000000_);_([$R$ -416]* \(#,##0.00000000\);_([$R$ -416]* &quot;-&quot;??_);_(@_)"/>
    <numFmt numFmtId="186" formatCode="_([$R$ -416]* #,##0.000_);_([$R$ -416]* \(#,##0.000\);_([$R$ -416]* &quot;-&quot;??_);_(@_)"/>
  </numFmts>
  <fonts count="47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2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name val="Calibri"/>
      <family val="2"/>
    </font>
    <font>
      <sz val="11"/>
      <color indexed="9"/>
      <name val="Arial"/>
      <family val="2"/>
    </font>
    <font>
      <sz val="10"/>
      <color indexed="8"/>
      <name val="Arial"/>
      <family val="2"/>
    </font>
    <font>
      <sz val="16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2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theme="0"/>
      <name val="Arial"/>
      <family val="2"/>
    </font>
    <font>
      <sz val="10"/>
      <color theme="1"/>
      <name val="Arial"/>
      <family val="2"/>
    </font>
    <font>
      <sz val="16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73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86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0" fontId="33" fillId="0" borderId="11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1" fontId="3" fillId="33" borderId="12" xfId="49" applyFont="1" applyFill="1" applyBorder="1" applyAlignment="1">
      <alignment horizontal="left" vertical="center"/>
      <protection/>
    </xf>
    <xf numFmtId="44" fontId="3" fillId="33" borderId="12" xfId="46" applyFont="1" applyFill="1" applyBorder="1" applyAlignment="1">
      <alignment vertical="center"/>
    </xf>
    <xf numFmtId="1" fontId="3" fillId="33" borderId="12" xfId="49" applyFont="1" applyFill="1" applyBorder="1" applyAlignment="1">
      <alignment vertical="center"/>
      <protection/>
    </xf>
    <xf numFmtId="0" fontId="33" fillId="0" borderId="13" xfId="0" applyFont="1" applyFill="1" applyBorder="1" applyAlignment="1">
      <alignment horizontal="left" vertical="center" indent="1"/>
    </xf>
    <xf numFmtId="172" fontId="33" fillId="0" borderId="13" xfId="53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2"/>
    </xf>
    <xf numFmtId="172" fontId="33" fillId="0" borderId="4" xfId="53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72" fontId="33" fillId="0" borderId="4" xfId="53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4"/>
    </xf>
    <xf numFmtId="0" fontId="22" fillId="0" borderId="4" xfId="0" applyFont="1" applyFill="1" applyBorder="1" applyAlignment="1">
      <alignment horizontal="left" vertical="center" indent="3"/>
    </xf>
    <xf numFmtId="0" fontId="33" fillId="0" borderId="4" xfId="0" applyFont="1" applyFill="1" applyBorder="1" applyAlignment="1">
      <alignment horizontal="left" vertical="center" indent="2"/>
    </xf>
    <xf numFmtId="172" fontId="33" fillId="0" borderId="4" xfId="0" applyNumberFormat="1" applyFont="1" applyFill="1" applyBorder="1" applyAlignment="1">
      <alignment vertical="center"/>
    </xf>
    <xf numFmtId="171" fontId="33" fillId="0" borderId="4" xfId="53" applyFont="1" applyFill="1" applyBorder="1" applyAlignment="1">
      <alignment vertical="center"/>
    </xf>
    <xf numFmtId="171" fontId="33" fillId="0" borderId="4" xfId="46" applyNumberFormat="1" applyFont="1" applyFill="1" applyBorder="1" applyAlignment="1">
      <alignment horizontal="center" vertical="center"/>
    </xf>
    <xf numFmtId="171" fontId="33" fillId="0" borderId="4" xfId="46" applyNumberFormat="1" applyFont="1" applyFill="1" applyBorder="1" applyAlignment="1">
      <alignment vertical="center"/>
    </xf>
    <xf numFmtId="0" fontId="33" fillId="34" borderId="4" xfId="0" applyFont="1" applyFill="1" applyBorder="1" applyAlignment="1">
      <alignment horizontal="left" vertical="center" indent="1"/>
    </xf>
    <xf numFmtId="44" fontId="33" fillId="34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horizontal="center"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" fontId="2" fillId="33" borderId="4" xfId="49" applyFont="1" applyFill="1" applyBorder="1" applyAlignment="1">
      <alignment horizontal="center" vertical="center" wrapText="1"/>
      <protection/>
    </xf>
    <xf numFmtId="0" fontId="22" fillId="0" borderId="4" xfId="0" applyFont="1" applyFill="1" applyBorder="1" applyAlignment="1">
      <alignment horizontal="left" vertical="center" indent="4"/>
    </xf>
    <xf numFmtId="0" fontId="33" fillId="0" borderId="4" xfId="0" applyFont="1" applyFill="1" applyBorder="1" applyAlignment="1">
      <alignment horizontal="left" vertical="center" wrapText="1" indent="2"/>
    </xf>
    <xf numFmtId="171" fontId="33" fillId="0" borderId="4" xfId="53" applyFont="1" applyFill="1" applyBorder="1" applyAlignment="1">
      <alignment horizontal="center" vertical="center"/>
    </xf>
    <xf numFmtId="173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0" fontId="33" fillId="0" borderId="4" xfId="0" applyFont="1" applyFill="1" applyBorder="1" applyAlignment="1">
      <alignment horizontal="left" vertical="center" wrapText="1" indent="3"/>
    </xf>
    <xf numFmtId="174" fontId="33" fillId="0" borderId="4" xfId="46" applyNumberFormat="1" applyFont="1" applyFill="1" applyBorder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33" fillId="0" borderId="14" xfId="0" applyFont="1" applyFill="1" applyBorder="1" applyAlignment="1">
      <alignment horizontal="left" vertical="center" indent="1"/>
    </xf>
    <xf numFmtId="0" fontId="33" fillId="0" borderId="0" xfId="0" applyFont="1" applyFill="1" applyBorder="1" applyAlignment="1">
      <alignment horizontal="left" vertical="center" indent="1"/>
    </xf>
    <xf numFmtId="0" fontId="0" fillId="0" borderId="0" xfId="0" applyFill="1" applyBorder="1" applyAlignment="1">
      <alignment horizontal="left" vertical="center" indent="1"/>
    </xf>
    <xf numFmtId="171" fontId="0" fillId="0" borderId="4" xfId="46" applyNumberFormat="1" applyFont="1" applyBorder="1" applyAlignment="1">
      <alignment vertical="center"/>
    </xf>
    <xf numFmtId="44" fontId="0" fillId="0" borderId="4" xfId="46" applyFont="1" applyFill="1" applyBorder="1" applyAlignment="1">
      <alignment vertical="center"/>
    </xf>
    <xf numFmtId="171" fontId="0" fillId="0" borderId="15" xfId="46" applyNumberFormat="1" applyFont="1" applyBorder="1" applyAlignment="1">
      <alignment vertical="center"/>
    </xf>
    <xf numFmtId="44" fontId="0" fillId="0" borderId="15" xfId="46" applyFont="1" applyBorder="1" applyAlignment="1">
      <alignment vertical="center"/>
    </xf>
    <xf numFmtId="44" fontId="0" fillId="0" borderId="15" xfId="46" applyFont="1" applyFill="1" applyBorder="1" applyAlignment="1">
      <alignment vertical="center"/>
    </xf>
    <xf numFmtId="171" fontId="33" fillId="0" borderId="13" xfId="46" applyNumberFormat="1" applyFont="1" applyFill="1" applyBorder="1" applyAlignment="1">
      <alignment vertical="center"/>
    </xf>
    <xf numFmtId="175" fontId="33" fillId="0" borderId="4" xfId="46" applyNumberFormat="1" applyFont="1" applyFill="1" applyBorder="1" applyAlignment="1">
      <alignment horizontal="center" vertical="center"/>
    </xf>
    <xf numFmtId="174" fontId="33" fillId="0" borderId="4" xfId="53" applyNumberFormat="1" applyFont="1" applyFill="1" applyBorder="1" applyAlignment="1">
      <alignment vertical="center"/>
    </xf>
    <xf numFmtId="174" fontId="33" fillId="0" borderId="4" xfId="46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left" vertical="center" indent="2"/>
    </xf>
    <xf numFmtId="171" fontId="44" fillId="0" borderId="0" xfId="46" applyNumberFormat="1" applyFont="1" applyBorder="1" applyAlignment="1">
      <alignment vertical="center"/>
    </xf>
    <xf numFmtId="171" fontId="44" fillId="0" borderId="0" xfId="46" applyNumberFormat="1" applyFont="1" applyFill="1" applyBorder="1" applyAlignment="1">
      <alignment vertical="center"/>
    </xf>
    <xf numFmtId="172" fontId="0" fillId="0" borderId="0" xfId="53" applyNumberFormat="1" applyFont="1" applyFill="1" applyAlignment="1">
      <alignment vertical="center"/>
    </xf>
    <xf numFmtId="172" fontId="0" fillId="0" borderId="0" xfId="0" applyNumberFormat="1" applyFont="1" applyFill="1" applyAlignment="1">
      <alignment vertical="center"/>
    </xf>
    <xf numFmtId="174" fontId="0" fillId="0" borderId="0" xfId="0" applyNumberFormat="1" applyFont="1" applyFill="1" applyAlignment="1">
      <alignment vertical="center"/>
    </xf>
    <xf numFmtId="171" fontId="33" fillId="0" borderId="16" xfId="46" applyNumberFormat="1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vertical="center"/>
    </xf>
    <xf numFmtId="171" fontId="0" fillId="0" borderId="0" xfId="0" applyNumberFormat="1" applyFont="1" applyFill="1" applyAlignment="1">
      <alignment vertical="center"/>
    </xf>
    <xf numFmtId="171" fontId="33" fillId="0" borderId="15" xfId="46" applyNumberFormat="1" applyFont="1" applyFill="1" applyBorder="1" applyAlignment="1">
      <alignment horizontal="center" vertical="center"/>
    </xf>
    <xf numFmtId="185" fontId="33" fillId="0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2"/>
    </xf>
    <xf numFmtId="171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2"/>
    </xf>
    <xf numFmtId="44" fontId="33" fillId="35" borderId="4" xfId="46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indent="3"/>
    </xf>
    <xf numFmtId="172" fontId="33" fillId="35" borderId="4" xfId="46" applyNumberFormat="1" applyFont="1" applyFill="1" applyBorder="1" applyAlignment="1">
      <alignment horizontal="center" vertical="center"/>
    </xf>
    <xf numFmtId="0" fontId="33" fillId="35" borderId="4" xfId="0" applyFont="1" applyFill="1" applyBorder="1" applyAlignment="1">
      <alignment horizontal="left" vertical="center" wrapText="1" indent="3"/>
    </xf>
    <xf numFmtId="174" fontId="33" fillId="35" borderId="4" xfId="46" applyNumberFormat="1" applyFont="1" applyFill="1" applyBorder="1" applyAlignment="1">
      <alignment vertical="center"/>
    </xf>
    <xf numFmtId="0" fontId="0" fillId="35" borderId="4" xfId="0" applyFill="1" applyBorder="1" applyAlignment="1">
      <alignment horizontal="left" vertical="center" indent="2"/>
    </xf>
    <xf numFmtId="0" fontId="0" fillId="35" borderId="15" xfId="0" applyFill="1" applyBorder="1" applyAlignment="1">
      <alignment horizontal="left" vertical="center" indent="2"/>
    </xf>
    <xf numFmtId="171" fontId="0" fillId="35" borderId="4" xfId="46" applyNumberFormat="1" applyFont="1" applyFill="1" applyBorder="1" applyAlignment="1">
      <alignment vertical="center"/>
    </xf>
    <xf numFmtId="44" fontId="0" fillId="35" borderId="4" xfId="46" applyFont="1" applyFill="1" applyBorder="1" applyAlignment="1">
      <alignment vertical="center"/>
    </xf>
    <xf numFmtId="171" fontId="33" fillId="35" borderId="16" xfId="46" applyNumberFormat="1" applyFont="1" applyFill="1" applyBorder="1" applyAlignment="1">
      <alignment horizontal="center" vertical="center"/>
    </xf>
    <xf numFmtId="0" fontId="0" fillId="35" borderId="0" xfId="0" applyFont="1" applyFill="1" applyAlignment="1">
      <alignment vertical="center"/>
    </xf>
    <xf numFmtId="173" fontId="33" fillId="35" borderId="4" xfId="46" applyNumberFormat="1" applyFont="1" applyFill="1" applyBorder="1" applyAlignment="1">
      <alignment horizontal="center" vertical="center"/>
    </xf>
    <xf numFmtId="172" fontId="33" fillId="0" borderId="4" xfId="46" applyNumberFormat="1" applyFont="1" applyFill="1" applyBorder="1" applyAlignment="1">
      <alignment horizontal="center" vertical="center"/>
    </xf>
    <xf numFmtId="0" fontId="45" fillId="0" borderId="0" xfId="0" applyFont="1" applyFill="1" applyBorder="1" applyAlignment="1">
      <alignment vertical="center"/>
    </xf>
    <xf numFmtId="0" fontId="46" fillId="0" borderId="0" xfId="0" applyFont="1" applyFill="1" applyAlignment="1">
      <alignment horizontal="center" vertical="center"/>
    </xf>
    <xf numFmtId="0" fontId="46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33" fillId="0" borderId="20" xfId="0" applyFont="1" applyFill="1" applyBorder="1" applyAlignment="1">
      <alignment horizontal="center" vertical="center"/>
    </xf>
    <xf numFmtId="1" fontId="2" fillId="33" borderId="13" xfId="49" applyFont="1" applyFill="1" applyBorder="1" applyAlignment="1">
      <alignment horizontal="center" vertical="center" wrapText="1"/>
      <protection/>
    </xf>
    <xf numFmtId="1" fontId="2" fillId="33" borderId="15" xfId="49" applyFont="1" applyFill="1" applyBorder="1" applyAlignment="1">
      <alignment horizontal="center" vertical="center" wrapText="1"/>
      <protection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37"/>
  <sheetViews>
    <sheetView showGridLines="0" tabSelected="1" zoomScale="80" zoomScaleNormal="80" zoomScaleSheetLayoutView="70" zoomScalePageLayoutView="0" workbookViewId="0" topLeftCell="A1">
      <selection activeCell="A1" sqref="A1:K1"/>
    </sheetView>
  </sheetViews>
  <sheetFormatPr defaultColWidth="9.00390625" defaultRowHeight="14.25"/>
  <cols>
    <col min="1" max="1" width="90.00390625" style="1" customWidth="1"/>
    <col min="2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77" t="s">
        <v>78</v>
      </c>
      <c r="B1" s="77"/>
      <c r="C1" s="77"/>
      <c r="D1" s="77"/>
      <c r="E1" s="77"/>
      <c r="F1" s="77"/>
      <c r="G1" s="77"/>
      <c r="H1" s="77"/>
      <c r="I1" s="77"/>
      <c r="J1" s="77"/>
      <c r="K1" s="77"/>
    </row>
    <row r="2" spans="1:11" ht="21">
      <c r="A2" s="78" t="s">
        <v>134</v>
      </c>
      <c r="B2" s="78"/>
      <c r="C2" s="78"/>
      <c r="D2" s="78"/>
      <c r="E2" s="78"/>
      <c r="F2" s="78"/>
      <c r="G2" s="78"/>
      <c r="H2" s="78"/>
      <c r="I2" s="78"/>
      <c r="J2" s="78"/>
      <c r="K2" s="78"/>
    </row>
    <row r="3" spans="1:11" ht="15.75">
      <c r="A3" s="4"/>
      <c r="B3" s="5"/>
      <c r="C3" s="4" t="s">
        <v>13</v>
      </c>
      <c r="D3" s="6">
        <v>3.8</v>
      </c>
      <c r="E3" s="7"/>
      <c r="F3" s="7"/>
      <c r="G3" s="7"/>
      <c r="H3" s="7"/>
      <c r="I3" s="7"/>
      <c r="J3" s="7"/>
      <c r="K3" s="4"/>
    </row>
    <row r="4" spans="1:11" ht="15.75">
      <c r="A4" s="79" t="s">
        <v>14</v>
      </c>
      <c r="B4" s="81" t="s">
        <v>90</v>
      </c>
      <c r="C4" s="82"/>
      <c r="D4" s="82"/>
      <c r="E4" s="82"/>
      <c r="F4" s="82"/>
      <c r="G4" s="82"/>
      <c r="H4" s="82"/>
      <c r="I4" s="82"/>
      <c r="J4" s="83"/>
      <c r="K4" s="80" t="s">
        <v>15</v>
      </c>
    </row>
    <row r="5" spans="1:11" ht="38.25">
      <c r="A5" s="79"/>
      <c r="B5" s="28" t="s">
        <v>7</v>
      </c>
      <c r="C5" s="28" t="s">
        <v>8</v>
      </c>
      <c r="D5" s="28" t="s">
        <v>9</v>
      </c>
      <c r="E5" s="28" t="s">
        <v>116</v>
      </c>
      <c r="F5" s="28" t="s">
        <v>10</v>
      </c>
      <c r="G5" s="28" t="s">
        <v>11</v>
      </c>
      <c r="H5" s="28" t="s">
        <v>12</v>
      </c>
      <c r="I5" s="84" t="s">
        <v>89</v>
      </c>
      <c r="J5" s="84" t="s">
        <v>88</v>
      </c>
      <c r="K5" s="79"/>
    </row>
    <row r="6" spans="1:11" ht="18.75" customHeight="1">
      <c r="A6" s="79"/>
      <c r="B6" s="3" t="s">
        <v>0</v>
      </c>
      <c r="C6" s="3" t="s">
        <v>1</v>
      </c>
      <c r="D6" s="3" t="s">
        <v>2</v>
      </c>
      <c r="E6" s="3" t="s">
        <v>3</v>
      </c>
      <c r="F6" s="3" t="s">
        <v>4</v>
      </c>
      <c r="G6" s="3" t="s">
        <v>5</v>
      </c>
      <c r="H6" s="3" t="s">
        <v>6</v>
      </c>
      <c r="I6" s="85"/>
      <c r="J6" s="85"/>
      <c r="K6" s="79"/>
    </row>
    <row r="7" spans="1:12" ht="17.25" customHeight="1">
      <c r="A7" s="8" t="s">
        <v>27</v>
      </c>
      <c r="B7" s="9">
        <f aca="true" t="shared" si="0" ref="B7:K7">+B8+B20+B24+B27</f>
        <v>596900</v>
      </c>
      <c r="C7" s="9">
        <f t="shared" si="0"/>
        <v>773953</v>
      </c>
      <c r="D7" s="9">
        <f t="shared" si="0"/>
        <v>792153</v>
      </c>
      <c r="E7" s="9">
        <f t="shared" si="0"/>
        <v>534389</v>
      </c>
      <c r="F7" s="9">
        <f t="shared" si="0"/>
        <v>725238</v>
      </c>
      <c r="G7" s="9">
        <f t="shared" si="0"/>
        <v>1211740</v>
      </c>
      <c r="H7" s="9">
        <f t="shared" si="0"/>
        <v>560400</v>
      </c>
      <c r="I7" s="9">
        <f t="shared" si="0"/>
        <v>122951</v>
      </c>
      <c r="J7" s="9">
        <f t="shared" si="0"/>
        <v>319841</v>
      </c>
      <c r="K7" s="9">
        <f t="shared" si="0"/>
        <v>5637565</v>
      </c>
      <c r="L7" s="52"/>
    </row>
    <row r="8" spans="1:11" ht="17.25" customHeight="1">
      <c r="A8" s="10" t="s">
        <v>96</v>
      </c>
      <c r="B8" s="11">
        <f>B9+B12+B16</f>
        <v>275727</v>
      </c>
      <c r="C8" s="11">
        <f aca="true" t="shared" si="1" ref="C8:J8">C9+C12+C16</f>
        <v>368975</v>
      </c>
      <c r="D8" s="11">
        <f t="shared" si="1"/>
        <v>351080</v>
      </c>
      <c r="E8" s="11">
        <f t="shared" si="1"/>
        <v>253650</v>
      </c>
      <c r="F8" s="11">
        <f t="shared" si="1"/>
        <v>330537</v>
      </c>
      <c r="G8" s="11">
        <f t="shared" si="1"/>
        <v>556867</v>
      </c>
      <c r="H8" s="11">
        <f t="shared" si="1"/>
        <v>285733</v>
      </c>
      <c r="I8" s="11">
        <f t="shared" si="1"/>
        <v>52698</v>
      </c>
      <c r="J8" s="11">
        <f t="shared" si="1"/>
        <v>140263</v>
      </c>
      <c r="K8" s="11">
        <f>SUM(B8:J8)</f>
        <v>2615530</v>
      </c>
    </row>
    <row r="9" spans="1:11" ht="17.25" customHeight="1">
      <c r="A9" s="15" t="s">
        <v>16</v>
      </c>
      <c r="B9" s="13">
        <f>+B10+B11</f>
        <v>33970</v>
      </c>
      <c r="C9" s="13">
        <f aca="true" t="shared" si="2" ref="C9:J9">+C10+C11</f>
        <v>48719</v>
      </c>
      <c r="D9" s="13">
        <f t="shared" si="2"/>
        <v>42374</v>
      </c>
      <c r="E9" s="13">
        <f t="shared" si="2"/>
        <v>31973</v>
      </c>
      <c r="F9" s="13">
        <f t="shared" si="2"/>
        <v>35295</v>
      </c>
      <c r="G9" s="13">
        <f t="shared" si="2"/>
        <v>47394</v>
      </c>
      <c r="H9" s="13">
        <f t="shared" si="2"/>
        <v>43018</v>
      </c>
      <c r="I9" s="13">
        <f t="shared" si="2"/>
        <v>7622</v>
      </c>
      <c r="J9" s="13">
        <f t="shared" si="2"/>
        <v>15483</v>
      </c>
      <c r="K9" s="11">
        <f>SUM(B9:J9)</f>
        <v>305848</v>
      </c>
    </row>
    <row r="10" spans="1:11" ht="17.25" customHeight="1">
      <c r="A10" s="29" t="s">
        <v>17</v>
      </c>
      <c r="B10" s="13">
        <v>33970</v>
      </c>
      <c r="C10" s="13">
        <v>48719</v>
      </c>
      <c r="D10" s="13">
        <v>42374</v>
      </c>
      <c r="E10" s="13">
        <v>31973</v>
      </c>
      <c r="F10" s="13">
        <v>35295</v>
      </c>
      <c r="G10" s="13">
        <v>47394</v>
      </c>
      <c r="H10" s="13">
        <v>43018</v>
      </c>
      <c r="I10" s="13">
        <v>7622</v>
      </c>
      <c r="J10" s="13">
        <v>15483</v>
      </c>
      <c r="K10" s="11">
        <f>SUM(B10:J10)</f>
        <v>305848</v>
      </c>
    </row>
    <row r="11" spans="1:11" ht="17.25" customHeight="1">
      <c r="A11" s="29" t="s">
        <v>18</v>
      </c>
      <c r="B11" s="13">
        <v>0</v>
      </c>
      <c r="C11" s="13">
        <v>0</v>
      </c>
      <c r="D11" s="13">
        <v>0</v>
      </c>
      <c r="E11" s="13">
        <v>0</v>
      </c>
      <c r="F11" s="13">
        <v>0</v>
      </c>
      <c r="G11" s="13">
        <v>0</v>
      </c>
      <c r="H11" s="13">
        <v>0</v>
      </c>
      <c r="I11" s="13">
        <v>0</v>
      </c>
      <c r="J11" s="13">
        <v>0</v>
      </c>
      <c r="K11" s="11">
        <f>SUM(B11:J11)</f>
        <v>0</v>
      </c>
    </row>
    <row r="12" spans="1:11" ht="17.25" customHeight="1">
      <c r="A12" s="15" t="s">
        <v>28</v>
      </c>
      <c r="B12" s="17">
        <f aca="true" t="shared" si="3" ref="B12:J12">SUM(B13:B15)</f>
        <v>226757</v>
      </c>
      <c r="C12" s="17">
        <f t="shared" si="3"/>
        <v>299489</v>
      </c>
      <c r="D12" s="17">
        <f t="shared" si="3"/>
        <v>289659</v>
      </c>
      <c r="E12" s="17">
        <f t="shared" si="3"/>
        <v>208316</v>
      </c>
      <c r="F12" s="17">
        <f t="shared" si="3"/>
        <v>274369</v>
      </c>
      <c r="G12" s="17">
        <f t="shared" si="3"/>
        <v>473493</v>
      </c>
      <c r="H12" s="17">
        <f t="shared" si="3"/>
        <v>228067</v>
      </c>
      <c r="I12" s="17">
        <f t="shared" si="3"/>
        <v>41924</v>
      </c>
      <c r="J12" s="17">
        <f t="shared" si="3"/>
        <v>116834</v>
      </c>
      <c r="K12" s="11">
        <f aca="true" t="shared" si="4" ref="K12:K27">SUM(B12:J12)</f>
        <v>2158908</v>
      </c>
    </row>
    <row r="13" spans="1:13" ht="17.25" customHeight="1">
      <c r="A13" s="14" t="s">
        <v>19</v>
      </c>
      <c r="B13" s="13">
        <v>104351</v>
      </c>
      <c r="C13" s="13">
        <v>146871</v>
      </c>
      <c r="D13" s="13">
        <v>146726</v>
      </c>
      <c r="E13" s="13">
        <v>101896</v>
      </c>
      <c r="F13" s="13">
        <v>133193</v>
      </c>
      <c r="G13" s="13">
        <v>216646</v>
      </c>
      <c r="H13" s="13">
        <v>99720</v>
      </c>
      <c r="I13" s="13">
        <v>22455</v>
      </c>
      <c r="J13" s="13">
        <v>58256</v>
      </c>
      <c r="K13" s="11">
        <f t="shared" si="4"/>
        <v>1030114</v>
      </c>
      <c r="L13" s="52"/>
      <c r="M13" s="53"/>
    </row>
    <row r="14" spans="1:12" ht="17.25" customHeight="1">
      <c r="A14" s="14" t="s">
        <v>20</v>
      </c>
      <c r="B14" s="13">
        <v>111924</v>
      </c>
      <c r="C14" s="13">
        <v>135448</v>
      </c>
      <c r="D14" s="13">
        <v>131972</v>
      </c>
      <c r="E14" s="13">
        <v>96333</v>
      </c>
      <c r="F14" s="13">
        <v>130226</v>
      </c>
      <c r="G14" s="13">
        <v>239707</v>
      </c>
      <c r="H14" s="13">
        <v>108872</v>
      </c>
      <c r="I14" s="13">
        <v>16772</v>
      </c>
      <c r="J14" s="13">
        <v>54845</v>
      </c>
      <c r="K14" s="11">
        <f t="shared" si="4"/>
        <v>1026099</v>
      </c>
      <c r="L14" s="52"/>
    </row>
    <row r="15" spans="1:11" ht="17.25" customHeight="1">
      <c r="A15" s="14" t="s">
        <v>21</v>
      </c>
      <c r="B15" s="13">
        <v>10482</v>
      </c>
      <c r="C15" s="13">
        <v>17170</v>
      </c>
      <c r="D15" s="13">
        <v>10961</v>
      </c>
      <c r="E15" s="13">
        <v>10087</v>
      </c>
      <c r="F15" s="13">
        <v>10950</v>
      </c>
      <c r="G15" s="13">
        <v>17140</v>
      </c>
      <c r="H15" s="13">
        <v>19475</v>
      </c>
      <c r="I15" s="13">
        <v>2697</v>
      </c>
      <c r="J15" s="13">
        <v>3733</v>
      </c>
      <c r="K15" s="11">
        <f t="shared" si="4"/>
        <v>102695</v>
      </c>
    </row>
    <row r="16" spans="1:11" ht="17.25" customHeight="1">
      <c r="A16" s="15" t="s">
        <v>92</v>
      </c>
      <c r="B16" s="13">
        <f>B17+B18+B19</f>
        <v>15000</v>
      </c>
      <c r="C16" s="13">
        <f aca="true" t="shared" si="5" ref="C16:J16">C17+C18+C19</f>
        <v>20767</v>
      </c>
      <c r="D16" s="13">
        <f t="shared" si="5"/>
        <v>19047</v>
      </c>
      <c r="E16" s="13">
        <f t="shared" si="5"/>
        <v>13361</v>
      </c>
      <c r="F16" s="13">
        <f t="shared" si="5"/>
        <v>20873</v>
      </c>
      <c r="G16" s="13">
        <f t="shared" si="5"/>
        <v>35980</v>
      </c>
      <c r="H16" s="13">
        <f t="shared" si="5"/>
        <v>14648</v>
      </c>
      <c r="I16" s="13">
        <f t="shared" si="5"/>
        <v>3152</v>
      </c>
      <c r="J16" s="13">
        <f t="shared" si="5"/>
        <v>7946</v>
      </c>
      <c r="K16" s="11">
        <f t="shared" si="4"/>
        <v>150774</v>
      </c>
    </row>
    <row r="17" spans="1:11" ht="17.25" customHeight="1">
      <c r="A17" s="14" t="s">
        <v>93</v>
      </c>
      <c r="B17" s="13">
        <v>14874</v>
      </c>
      <c r="C17" s="13">
        <v>20624</v>
      </c>
      <c r="D17" s="13">
        <v>18937</v>
      </c>
      <c r="E17" s="13">
        <v>13276</v>
      </c>
      <c r="F17" s="13">
        <v>20740</v>
      </c>
      <c r="G17" s="13">
        <v>35727</v>
      </c>
      <c r="H17" s="13">
        <v>14522</v>
      </c>
      <c r="I17" s="13">
        <v>3122</v>
      </c>
      <c r="J17" s="13">
        <v>7904</v>
      </c>
      <c r="K17" s="11">
        <f t="shared" si="4"/>
        <v>149726</v>
      </c>
    </row>
    <row r="18" spans="1:11" ht="17.25" customHeight="1">
      <c r="A18" s="14" t="s">
        <v>94</v>
      </c>
      <c r="B18" s="13">
        <v>118</v>
      </c>
      <c r="C18" s="13">
        <v>110</v>
      </c>
      <c r="D18" s="13">
        <v>98</v>
      </c>
      <c r="E18" s="13">
        <v>74</v>
      </c>
      <c r="F18" s="13">
        <v>128</v>
      </c>
      <c r="G18" s="13">
        <v>240</v>
      </c>
      <c r="H18" s="13">
        <v>115</v>
      </c>
      <c r="I18" s="13">
        <v>29</v>
      </c>
      <c r="J18" s="13">
        <v>38</v>
      </c>
      <c r="K18" s="11">
        <f t="shared" si="4"/>
        <v>950</v>
      </c>
    </row>
    <row r="19" spans="1:11" ht="17.25" customHeight="1">
      <c r="A19" s="14" t="s">
        <v>95</v>
      </c>
      <c r="B19" s="13">
        <v>8</v>
      </c>
      <c r="C19" s="13">
        <v>33</v>
      </c>
      <c r="D19" s="13">
        <v>12</v>
      </c>
      <c r="E19" s="13">
        <v>11</v>
      </c>
      <c r="F19" s="13">
        <v>5</v>
      </c>
      <c r="G19" s="13">
        <v>13</v>
      </c>
      <c r="H19" s="13">
        <v>11</v>
      </c>
      <c r="I19" s="13">
        <v>1</v>
      </c>
      <c r="J19" s="13">
        <v>4</v>
      </c>
      <c r="K19" s="11">
        <f t="shared" si="4"/>
        <v>98</v>
      </c>
    </row>
    <row r="20" spans="1:11" ht="17.25" customHeight="1">
      <c r="A20" s="16" t="s">
        <v>22</v>
      </c>
      <c r="B20" s="11">
        <f>+B21+B22+B23</f>
        <v>161930</v>
      </c>
      <c r="C20" s="11">
        <f aca="true" t="shared" si="6" ref="C20:J20">+C21+C22+C23</f>
        <v>184920</v>
      </c>
      <c r="D20" s="11">
        <f t="shared" si="6"/>
        <v>210082</v>
      </c>
      <c r="E20" s="11">
        <f t="shared" si="6"/>
        <v>132278</v>
      </c>
      <c r="F20" s="11">
        <f t="shared" si="6"/>
        <v>209716</v>
      </c>
      <c r="G20" s="11">
        <f t="shared" si="6"/>
        <v>395340</v>
      </c>
      <c r="H20" s="11">
        <f t="shared" si="6"/>
        <v>137380</v>
      </c>
      <c r="I20" s="11">
        <f t="shared" si="6"/>
        <v>32360</v>
      </c>
      <c r="J20" s="11">
        <f t="shared" si="6"/>
        <v>78718</v>
      </c>
      <c r="K20" s="11">
        <f t="shared" si="4"/>
        <v>1542724</v>
      </c>
    </row>
    <row r="21" spans="1:12" ht="17.25" customHeight="1">
      <c r="A21" s="12" t="s">
        <v>23</v>
      </c>
      <c r="B21" s="13">
        <v>82429</v>
      </c>
      <c r="C21" s="13">
        <v>103674</v>
      </c>
      <c r="D21" s="13">
        <v>119528</v>
      </c>
      <c r="E21" s="13">
        <v>73156</v>
      </c>
      <c r="F21" s="13">
        <v>114392</v>
      </c>
      <c r="G21" s="13">
        <v>199240</v>
      </c>
      <c r="H21" s="13">
        <v>72963</v>
      </c>
      <c r="I21" s="13">
        <v>19470</v>
      </c>
      <c r="J21" s="13">
        <v>43185</v>
      </c>
      <c r="K21" s="11">
        <f t="shared" si="4"/>
        <v>828037</v>
      </c>
      <c r="L21" s="52"/>
    </row>
    <row r="22" spans="1:12" ht="17.25" customHeight="1">
      <c r="A22" s="12" t="s">
        <v>24</v>
      </c>
      <c r="B22" s="13">
        <v>74830</v>
      </c>
      <c r="C22" s="13">
        <v>75420</v>
      </c>
      <c r="D22" s="13">
        <v>85913</v>
      </c>
      <c r="E22" s="13">
        <v>55705</v>
      </c>
      <c r="F22" s="13">
        <v>90941</v>
      </c>
      <c r="G22" s="13">
        <v>188170</v>
      </c>
      <c r="H22" s="13">
        <v>58369</v>
      </c>
      <c r="I22" s="13">
        <v>11917</v>
      </c>
      <c r="J22" s="13">
        <v>33959</v>
      </c>
      <c r="K22" s="11">
        <f t="shared" si="4"/>
        <v>675224</v>
      </c>
      <c r="L22" s="52"/>
    </row>
    <row r="23" spans="1:11" ht="17.25" customHeight="1">
      <c r="A23" s="12" t="s">
        <v>25</v>
      </c>
      <c r="B23" s="13">
        <v>4671</v>
      </c>
      <c r="C23" s="13">
        <v>5826</v>
      </c>
      <c r="D23" s="13">
        <v>4641</v>
      </c>
      <c r="E23" s="13">
        <v>3417</v>
      </c>
      <c r="F23" s="13">
        <v>4383</v>
      </c>
      <c r="G23" s="13">
        <v>7930</v>
      </c>
      <c r="H23" s="13">
        <v>6048</v>
      </c>
      <c r="I23" s="13">
        <v>973</v>
      </c>
      <c r="J23" s="13">
        <v>1574</v>
      </c>
      <c r="K23" s="11">
        <f t="shared" si="4"/>
        <v>39463</v>
      </c>
    </row>
    <row r="24" spans="1:11" ht="17.25" customHeight="1">
      <c r="A24" s="16" t="s">
        <v>26</v>
      </c>
      <c r="B24" s="13">
        <f>+B25+B26</f>
        <v>159243</v>
      </c>
      <c r="C24" s="13">
        <f aca="true" t="shared" si="7" ref="C24:J24">+C25+C26</f>
        <v>220058</v>
      </c>
      <c r="D24" s="13">
        <f t="shared" si="7"/>
        <v>230991</v>
      </c>
      <c r="E24" s="13">
        <f t="shared" si="7"/>
        <v>148461</v>
      </c>
      <c r="F24" s="13">
        <f t="shared" si="7"/>
        <v>184985</v>
      </c>
      <c r="G24" s="13">
        <f t="shared" si="7"/>
        <v>259533</v>
      </c>
      <c r="H24" s="13">
        <f t="shared" si="7"/>
        <v>129607</v>
      </c>
      <c r="I24" s="13">
        <f t="shared" si="7"/>
        <v>37893</v>
      </c>
      <c r="J24" s="13">
        <f t="shared" si="7"/>
        <v>100860</v>
      </c>
      <c r="K24" s="11">
        <f t="shared" si="4"/>
        <v>1471631</v>
      </c>
    </row>
    <row r="25" spans="1:12" ht="17.25" customHeight="1">
      <c r="A25" s="12" t="s">
        <v>114</v>
      </c>
      <c r="B25" s="13">
        <v>64558</v>
      </c>
      <c r="C25" s="13">
        <v>99353</v>
      </c>
      <c r="D25" s="13">
        <v>111886</v>
      </c>
      <c r="E25" s="13">
        <v>71232</v>
      </c>
      <c r="F25" s="13">
        <v>83675</v>
      </c>
      <c r="G25" s="13">
        <v>112891</v>
      </c>
      <c r="H25" s="13">
        <v>56355</v>
      </c>
      <c r="I25" s="13">
        <v>20588</v>
      </c>
      <c r="J25" s="13">
        <v>45327</v>
      </c>
      <c r="K25" s="11">
        <f t="shared" si="4"/>
        <v>665865</v>
      </c>
      <c r="L25" s="52"/>
    </row>
    <row r="26" spans="1:12" ht="17.25" customHeight="1">
      <c r="A26" s="12" t="s">
        <v>115</v>
      </c>
      <c r="B26" s="13">
        <v>94685</v>
      </c>
      <c r="C26" s="13">
        <v>120705</v>
      </c>
      <c r="D26" s="13">
        <v>119105</v>
      </c>
      <c r="E26" s="13">
        <v>77229</v>
      </c>
      <c r="F26" s="13">
        <v>101310</v>
      </c>
      <c r="G26" s="13">
        <v>146642</v>
      </c>
      <c r="H26" s="13">
        <v>73252</v>
      </c>
      <c r="I26" s="13">
        <v>17305</v>
      </c>
      <c r="J26" s="13">
        <v>55533</v>
      </c>
      <c r="K26" s="11">
        <f t="shared" si="4"/>
        <v>805766</v>
      </c>
      <c r="L26" s="52"/>
    </row>
    <row r="27" spans="1:11" ht="34.5" customHeight="1">
      <c r="A27" s="30" t="s">
        <v>29</v>
      </c>
      <c r="B27" s="31">
        <v>0</v>
      </c>
      <c r="C27" s="31">
        <v>0</v>
      </c>
      <c r="D27" s="31">
        <v>0</v>
      </c>
      <c r="E27" s="31">
        <v>0</v>
      </c>
      <c r="F27" s="31">
        <v>0</v>
      </c>
      <c r="G27" s="31">
        <v>0</v>
      </c>
      <c r="H27" s="11">
        <v>7680</v>
      </c>
      <c r="I27" s="11">
        <v>0</v>
      </c>
      <c r="J27" s="11">
        <v>0</v>
      </c>
      <c r="K27" s="11">
        <f t="shared" si="4"/>
        <v>7680</v>
      </c>
    </row>
    <row r="28" spans="1:11" ht="15.75" customHeight="1">
      <c r="A28" s="33"/>
      <c r="B28" s="31">
        <v>0</v>
      </c>
      <c r="C28" s="31">
        <v>0</v>
      </c>
      <c r="D28" s="31">
        <v>0</v>
      </c>
      <c r="E28" s="31">
        <v>0</v>
      </c>
      <c r="F28" s="31">
        <v>0</v>
      </c>
      <c r="G28" s="31">
        <v>0</v>
      </c>
      <c r="H28" s="31">
        <v>0</v>
      </c>
      <c r="I28" s="31">
        <v>0</v>
      </c>
      <c r="J28" s="31">
        <v>0</v>
      </c>
      <c r="K28" s="19">
        <v>0</v>
      </c>
    </row>
    <row r="29" spans="1:11" ht="17.25" customHeight="1">
      <c r="A29" s="2" t="s">
        <v>30</v>
      </c>
      <c r="B29" s="59">
        <f>SUM(B30:B33)</f>
        <v>2.8553</v>
      </c>
      <c r="C29" s="59">
        <f aca="true" t="shared" si="8" ref="C29:J29">SUM(C30:C33)</f>
        <v>3.1949968699999998</v>
      </c>
      <c r="D29" s="59">
        <f t="shared" si="8"/>
        <v>3.5975</v>
      </c>
      <c r="E29" s="59">
        <f t="shared" si="8"/>
        <v>3.05921955</v>
      </c>
      <c r="F29" s="59">
        <f t="shared" si="8"/>
        <v>3.0275</v>
      </c>
      <c r="G29" s="59">
        <f t="shared" si="8"/>
        <v>2.5547000000000004</v>
      </c>
      <c r="H29" s="59">
        <f t="shared" si="8"/>
        <v>2.9293</v>
      </c>
      <c r="I29" s="59">
        <f t="shared" si="8"/>
        <v>5.1998</v>
      </c>
      <c r="J29" s="59">
        <f t="shared" si="8"/>
        <v>3.0858</v>
      </c>
      <c r="K29" s="19">
        <v>0</v>
      </c>
    </row>
    <row r="30" spans="1:11" ht="17.25" customHeight="1">
      <c r="A30" s="16" t="s">
        <v>31</v>
      </c>
      <c r="B30" s="32">
        <v>2.8601</v>
      </c>
      <c r="C30" s="32">
        <v>3.1928</v>
      </c>
      <c r="D30" s="32">
        <v>3.6025</v>
      </c>
      <c r="E30" s="32">
        <v>3.0638</v>
      </c>
      <c r="F30" s="32">
        <v>3.0322</v>
      </c>
      <c r="G30" s="32">
        <v>2.5586</v>
      </c>
      <c r="H30" s="32">
        <v>2.9339</v>
      </c>
      <c r="I30" s="32">
        <v>5.1998</v>
      </c>
      <c r="J30" s="32">
        <v>3.0858</v>
      </c>
      <c r="K30" s="19">
        <v>0</v>
      </c>
    </row>
    <row r="31" spans="1:11" ht="17.25" customHeight="1">
      <c r="A31" s="30" t="s">
        <v>32</v>
      </c>
      <c r="B31" s="31">
        <v>0</v>
      </c>
      <c r="C31" s="46">
        <v>0.00709687</v>
      </c>
      <c r="D31" s="31">
        <v>0</v>
      </c>
      <c r="E31" s="31">
        <v>0</v>
      </c>
      <c r="F31" s="31">
        <v>0</v>
      </c>
      <c r="G31" s="31">
        <v>0</v>
      </c>
      <c r="H31" s="31">
        <v>0</v>
      </c>
      <c r="I31" s="31">
        <v>0</v>
      </c>
      <c r="J31" s="31">
        <v>0</v>
      </c>
      <c r="K31" s="19">
        <v>0</v>
      </c>
    </row>
    <row r="32" spans="1:11" ht="17.25" customHeight="1">
      <c r="A32" s="60" t="s">
        <v>102</v>
      </c>
      <c r="B32" s="74">
        <v>-0.0048</v>
      </c>
      <c r="C32" s="74">
        <v>-0.0049</v>
      </c>
      <c r="D32" s="74">
        <v>-0.005</v>
      </c>
      <c r="E32" s="74">
        <v>-0.00458045</v>
      </c>
      <c r="F32" s="74">
        <v>-0.0047</v>
      </c>
      <c r="G32" s="74">
        <v>-0.0039</v>
      </c>
      <c r="H32" s="74">
        <v>-0.0046</v>
      </c>
      <c r="I32" s="31">
        <v>0</v>
      </c>
      <c r="J32" s="31">
        <v>0</v>
      </c>
      <c r="K32" s="61">
        <v>0</v>
      </c>
    </row>
    <row r="33" spans="1:11" ht="17.25" customHeight="1">
      <c r="A33" s="30" t="s">
        <v>33</v>
      </c>
      <c r="B33" s="31">
        <v>0</v>
      </c>
      <c r="C33" s="31">
        <v>0</v>
      </c>
      <c r="D33" s="31">
        <v>0</v>
      </c>
      <c r="E33" s="31">
        <v>0</v>
      </c>
      <c r="F33" s="31">
        <v>0</v>
      </c>
      <c r="G33" s="31">
        <v>0</v>
      </c>
      <c r="H33" s="31">
        <v>0</v>
      </c>
      <c r="I33" s="31">
        <v>0</v>
      </c>
      <c r="J33" s="31">
        <v>0</v>
      </c>
      <c r="K33" s="19">
        <v>0</v>
      </c>
    </row>
    <row r="34" spans="1:11" ht="13.5" customHeight="1">
      <c r="A34" s="33"/>
      <c r="B34" s="19"/>
      <c r="C34" s="19"/>
      <c r="D34" s="19"/>
      <c r="E34" s="19"/>
      <c r="F34" s="19"/>
      <c r="G34" s="19"/>
      <c r="H34" s="19"/>
      <c r="I34" s="19"/>
      <c r="J34" s="19"/>
      <c r="K34" s="19"/>
    </row>
    <row r="35" spans="1:11" ht="17.25" customHeight="1">
      <c r="A35" s="2" t="s">
        <v>76</v>
      </c>
      <c r="B35" s="19">
        <v>0</v>
      </c>
      <c r="C35" s="19">
        <v>0</v>
      </c>
      <c r="D35" s="19">
        <v>0</v>
      </c>
      <c r="E35" s="19">
        <v>0</v>
      </c>
      <c r="F35" s="19">
        <v>0</v>
      </c>
      <c r="G35" s="19">
        <v>0</v>
      </c>
      <c r="H35" s="23">
        <v>10839.29</v>
      </c>
      <c r="I35" s="19">
        <v>0</v>
      </c>
      <c r="J35" s="19">
        <v>0</v>
      </c>
      <c r="K35" s="23">
        <f>SUM(B35:J35)</f>
        <v>10839.29</v>
      </c>
    </row>
    <row r="36" spans="1:11" ht="17.25" customHeight="1">
      <c r="A36" s="16" t="s">
        <v>34</v>
      </c>
      <c r="B36" s="19">
        <v>0</v>
      </c>
      <c r="C36" s="19">
        <v>0</v>
      </c>
      <c r="D36" s="19">
        <v>0</v>
      </c>
      <c r="E36" s="19">
        <v>0</v>
      </c>
      <c r="F36" s="19">
        <v>0</v>
      </c>
      <c r="G36" s="19">
        <v>0</v>
      </c>
      <c r="H36" s="23">
        <v>55619.32</v>
      </c>
      <c r="I36" s="19">
        <v>0</v>
      </c>
      <c r="J36" s="19">
        <v>0</v>
      </c>
      <c r="K36" s="23">
        <f>SUM(B36:J36)</f>
        <v>55619.32</v>
      </c>
    </row>
    <row r="37" spans="1:11" ht="17.25" customHeight="1">
      <c r="A37" s="16" t="s">
        <v>35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  <c r="H37" s="13">
        <v>18</v>
      </c>
      <c r="I37" s="13">
        <v>0</v>
      </c>
      <c r="J37" s="13">
        <v>0</v>
      </c>
      <c r="K37" s="13">
        <f>SUM(B37:J37)</f>
        <v>18</v>
      </c>
    </row>
    <row r="38" spans="1:11" ht="14.25" customHeight="1">
      <c r="A38" s="2"/>
      <c r="B38" s="19">
        <v>0</v>
      </c>
      <c r="C38" s="19">
        <v>0</v>
      </c>
      <c r="D38" s="19">
        <v>0</v>
      </c>
      <c r="E38" s="19">
        <v>0</v>
      </c>
      <c r="F38" s="19">
        <v>0</v>
      </c>
      <c r="G38" s="19">
        <v>0</v>
      </c>
      <c r="H38" s="19">
        <v>0</v>
      </c>
      <c r="I38" s="19">
        <v>0</v>
      </c>
      <c r="J38" s="19">
        <v>0</v>
      </c>
      <c r="K38" s="20"/>
    </row>
    <row r="39" spans="1:11" ht="17.25" customHeight="1">
      <c r="A39" s="2" t="s">
        <v>36</v>
      </c>
      <c r="B39" s="23">
        <f>+B43+B40</f>
        <v>4091.68</v>
      </c>
      <c r="C39" s="23">
        <f aca="true" t="shared" si="9" ref="C39:J39">+C43+C40</f>
        <v>5773.72</v>
      </c>
      <c r="D39" s="23">
        <f t="shared" si="9"/>
        <v>6385.76</v>
      </c>
      <c r="E39" s="23">
        <f t="shared" si="9"/>
        <v>3445.4</v>
      </c>
      <c r="F39" s="23">
        <f t="shared" si="9"/>
        <v>5281.52</v>
      </c>
      <c r="G39" s="23">
        <f t="shared" si="9"/>
        <v>7430.08</v>
      </c>
      <c r="H39" s="23">
        <f t="shared" si="9"/>
        <v>3715.04</v>
      </c>
      <c r="I39" s="23">
        <f t="shared" si="9"/>
        <v>1065.72</v>
      </c>
      <c r="J39" s="23">
        <f t="shared" si="9"/>
        <v>2217.04</v>
      </c>
      <c r="K39" s="23">
        <f aca="true" t="shared" si="10" ref="K39:K44">SUM(B39:J39)</f>
        <v>39405.96000000001</v>
      </c>
    </row>
    <row r="40" spans="1:11" ht="17.25" customHeight="1">
      <c r="A40" s="16" t="s">
        <v>37</v>
      </c>
      <c r="B40" s="75">
        <v>0</v>
      </c>
      <c r="C40" s="75">
        <v>0</v>
      </c>
      <c r="D40" s="75">
        <v>0</v>
      </c>
      <c r="E40" s="75">
        <v>0</v>
      </c>
      <c r="F40" s="75">
        <v>0</v>
      </c>
      <c r="G40" s="75">
        <v>0</v>
      </c>
      <c r="H40" s="75">
        <v>0</v>
      </c>
      <c r="I40" s="75">
        <v>0</v>
      </c>
      <c r="J40" s="75">
        <v>0</v>
      </c>
      <c r="K40" s="75">
        <v>0</v>
      </c>
    </row>
    <row r="41" spans="1:11" ht="17.25" customHeight="1">
      <c r="A41" s="12" t="s">
        <v>38</v>
      </c>
      <c r="B41" s="75">
        <v>0</v>
      </c>
      <c r="C41" s="75">
        <v>0</v>
      </c>
      <c r="D41" s="75">
        <v>0</v>
      </c>
      <c r="E41" s="75">
        <v>0</v>
      </c>
      <c r="F41" s="75">
        <v>0</v>
      </c>
      <c r="G41" s="75">
        <v>0</v>
      </c>
      <c r="H41" s="75">
        <v>0</v>
      </c>
      <c r="I41" s="75">
        <v>0</v>
      </c>
      <c r="J41" s="75">
        <v>0</v>
      </c>
      <c r="K41" s="75">
        <v>0</v>
      </c>
    </row>
    <row r="42" spans="1:11" ht="17.25" customHeight="1">
      <c r="A42" s="12" t="s">
        <v>39</v>
      </c>
      <c r="B42" s="75">
        <v>0</v>
      </c>
      <c r="C42" s="75">
        <v>0</v>
      </c>
      <c r="D42" s="75">
        <v>0</v>
      </c>
      <c r="E42" s="75">
        <v>0</v>
      </c>
      <c r="F42" s="75">
        <v>0</v>
      </c>
      <c r="G42" s="75">
        <v>0</v>
      </c>
      <c r="H42" s="75">
        <v>0</v>
      </c>
      <c r="I42" s="75">
        <v>0</v>
      </c>
      <c r="J42" s="75">
        <v>0</v>
      </c>
      <c r="K42" s="75">
        <v>0</v>
      </c>
    </row>
    <row r="43" spans="1:11" ht="17.25" customHeight="1">
      <c r="A43" s="62" t="s">
        <v>101</v>
      </c>
      <c r="B43" s="63">
        <f>ROUND(B44*B45,2)</f>
        <v>4091.68</v>
      </c>
      <c r="C43" s="63">
        <f>ROUND(C44*C45,2)</f>
        <v>5773.72</v>
      </c>
      <c r="D43" s="63">
        <f aca="true" t="shared" si="11" ref="D43:J43">ROUND(D44*D45,2)</f>
        <v>6385.76</v>
      </c>
      <c r="E43" s="63">
        <f t="shared" si="11"/>
        <v>3445.4</v>
      </c>
      <c r="F43" s="63">
        <f t="shared" si="11"/>
        <v>5281.52</v>
      </c>
      <c r="G43" s="63">
        <f t="shared" si="11"/>
        <v>7430.08</v>
      </c>
      <c r="H43" s="63">
        <f t="shared" si="11"/>
        <v>3715.04</v>
      </c>
      <c r="I43" s="63">
        <f t="shared" si="11"/>
        <v>1065.72</v>
      </c>
      <c r="J43" s="63">
        <f t="shared" si="11"/>
        <v>2217.04</v>
      </c>
      <c r="K43" s="63">
        <f t="shared" si="10"/>
        <v>39405.96000000001</v>
      </c>
    </row>
    <row r="44" spans="1:11" ht="17.25" customHeight="1">
      <c r="A44" s="64" t="s">
        <v>40</v>
      </c>
      <c r="B44" s="65">
        <v>956</v>
      </c>
      <c r="C44" s="65">
        <v>1349</v>
      </c>
      <c r="D44" s="65">
        <v>1492</v>
      </c>
      <c r="E44" s="65">
        <v>805</v>
      </c>
      <c r="F44" s="65">
        <v>1234</v>
      </c>
      <c r="G44" s="65">
        <v>1736</v>
      </c>
      <c r="H44" s="65">
        <v>868</v>
      </c>
      <c r="I44" s="65">
        <v>249</v>
      </c>
      <c r="J44" s="65">
        <v>518</v>
      </c>
      <c r="K44" s="65">
        <f t="shared" si="10"/>
        <v>9207</v>
      </c>
    </row>
    <row r="45" spans="1:12" ht="17.25" customHeight="1">
      <c r="A45" s="64" t="s">
        <v>41</v>
      </c>
      <c r="B45" s="63">
        <v>4.28</v>
      </c>
      <c r="C45" s="63">
        <v>4.28</v>
      </c>
      <c r="D45" s="63">
        <v>4.28</v>
      </c>
      <c r="E45" s="63">
        <v>4.28</v>
      </c>
      <c r="F45" s="63">
        <v>4.28</v>
      </c>
      <c r="G45" s="63">
        <v>4.28</v>
      </c>
      <c r="H45" s="63">
        <v>4.28</v>
      </c>
      <c r="I45" s="63">
        <v>4.28</v>
      </c>
      <c r="J45" s="61">
        <v>4.28</v>
      </c>
      <c r="K45" s="63">
        <v>4.28</v>
      </c>
      <c r="L45" s="57"/>
    </row>
    <row r="46" spans="1:11" ht="17.25" customHeight="1">
      <c r="A46" s="2"/>
      <c r="B46" s="19">
        <v>0</v>
      </c>
      <c r="C46" s="19">
        <v>0</v>
      </c>
      <c r="D46" s="19">
        <v>0</v>
      </c>
      <c r="E46" s="19">
        <v>0</v>
      </c>
      <c r="F46" s="19">
        <v>0</v>
      </c>
      <c r="G46" s="19">
        <v>0</v>
      </c>
      <c r="H46" s="19">
        <v>0</v>
      </c>
      <c r="I46" s="19">
        <v>0</v>
      </c>
      <c r="J46" s="19">
        <v>0</v>
      </c>
      <c r="K46" s="20"/>
    </row>
    <row r="47" spans="1:11" ht="17.25" customHeight="1">
      <c r="A47" s="21" t="s">
        <v>42</v>
      </c>
      <c r="B47" s="22">
        <f>+B48+B57</f>
        <v>1727689.0299999998</v>
      </c>
      <c r="C47" s="22">
        <f aca="true" t="shared" si="12" ref="C47:H47">+C48+C57</f>
        <v>2503909.7700000005</v>
      </c>
      <c r="D47" s="22">
        <f t="shared" si="12"/>
        <v>2882293.54</v>
      </c>
      <c r="E47" s="22">
        <f t="shared" si="12"/>
        <v>1661210.8099999998</v>
      </c>
      <c r="F47" s="22">
        <f t="shared" si="12"/>
        <v>2224619.66</v>
      </c>
      <c r="G47" s="22">
        <f t="shared" si="12"/>
        <v>3133637.95</v>
      </c>
      <c r="H47" s="22">
        <f t="shared" si="12"/>
        <v>1676685.12</v>
      </c>
      <c r="I47" s="22">
        <f>+I48+I57</f>
        <v>640386.33</v>
      </c>
      <c r="J47" s="22">
        <f>+J48+J57</f>
        <v>1003545.97</v>
      </c>
      <c r="K47" s="22">
        <f>SUM(B47:J47)</f>
        <v>17453978.180000003</v>
      </c>
    </row>
    <row r="48" spans="1:11" ht="17.25" customHeight="1">
      <c r="A48" s="16" t="s">
        <v>107</v>
      </c>
      <c r="B48" s="23">
        <f>SUM(B49:B56)</f>
        <v>1708420.2499999998</v>
      </c>
      <c r="C48" s="23">
        <f aca="true" t="shared" si="13" ref="C48:J48">SUM(C49:C56)</f>
        <v>2478551.1300000004</v>
      </c>
      <c r="D48" s="23">
        <f t="shared" si="13"/>
        <v>2856156.17</v>
      </c>
      <c r="E48" s="23">
        <f t="shared" si="13"/>
        <v>1638258.68</v>
      </c>
      <c r="F48" s="23">
        <f t="shared" si="13"/>
        <v>2200939.56</v>
      </c>
      <c r="G48" s="23">
        <f t="shared" si="13"/>
        <v>3103062.25</v>
      </c>
      <c r="H48" s="23">
        <f t="shared" si="13"/>
        <v>1656134.05</v>
      </c>
      <c r="I48" s="23">
        <f t="shared" si="13"/>
        <v>640386.33</v>
      </c>
      <c r="J48" s="23">
        <f t="shared" si="13"/>
        <v>989182.4</v>
      </c>
      <c r="K48" s="23">
        <f aca="true" t="shared" si="14" ref="K48:K57">SUM(B48:J48)</f>
        <v>17271090.82</v>
      </c>
    </row>
    <row r="49" spans="1:11" ht="17.25" customHeight="1">
      <c r="A49" s="34" t="s">
        <v>43</v>
      </c>
      <c r="B49" s="23">
        <f aca="true" t="shared" si="15" ref="B49:H49">ROUND(B30*B7,2)</f>
        <v>1707193.69</v>
      </c>
      <c r="C49" s="23">
        <f t="shared" si="15"/>
        <v>2471077.14</v>
      </c>
      <c r="D49" s="23">
        <f t="shared" si="15"/>
        <v>2853731.18</v>
      </c>
      <c r="E49" s="23">
        <f t="shared" si="15"/>
        <v>1637261.02</v>
      </c>
      <c r="F49" s="23">
        <f t="shared" si="15"/>
        <v>2199066.66</v>
      </c>
      <c r="G49" s="23">
        <f t="shared" si="15"/>
        <v>3100357.96</v>
      </c>
      <c r="H49" s="23">
        <f t="shared" si="15"/>
        <v>1644157.56</v>
      </c>
      <c r="I49" s="23">
        <f>ROUND(I30*I7,2)</f>
        <v>639320.61</v>
      </c>
      <c r="J49" s="23">
        <f>ROUND(J30*J7,2)</f>
        <v>986965.36</v>
      </c>
      <c r="K49" s="23">
        <f t="shared" si="14"/>
        <v>17239131.18</v>
      </c>
    </row>
    <row r="50" spans="1:11" ht="17.25" customHeight="1">
      <c r="A50" s="34" t="s">
        <v>44</v>
      </c>
      <c r="B50" s="19">
        <v>0</v>
      </c>
      <c r="C50" s="23">
        <f>ROUND(C31*C7,2)</f>
        <v>5492.64</v>
      </c>
      <c r="D50" s="19">
        <v>0</v>
      </c>
      <c r="E50" s="19">
        <v>0</v>
      </c>
      <c r="F50" s="19">
        <v>0</v>
      </c>
      <c r="G50" s="19">
        <v>0</v>
      </c>
      <c r="H50" s="19">
        <v>0</v>
      </c>
      <c r="I50" s="19">
        <v>0</v>
      </c>
      <c r="J50" s="19">
        <v>0</v>
      </c>
      <c r="K50" s="23">
        <f t="shared" si="14"/>
        <v>5492.64</v>
      </c>
    </row>
    <row r="51" spans="1:11" ht="17.25" customHeight="1">
      <c r="A51" s="66" t="s">
        <v>103</v>
      </c>
      <c r="B51" s="67">
        <f aca="true" t="shared" si="16" ref="B51:H51">ROUND(B32*B7,2)</f>
        <v>-2865.12</v>
      </c>
      <c r="C51" s="67">
        <f t="shared" si="16"/>
        <v>-3792.37</v>
      </c>
      <c r="D51" s="67">
        <f t="shared" si="16"/>
        <v>-3960.77</v>
      </c>
      <c r="E51" s="67">
        <f t="shared" si="16"/>
        <v>-2447.74</v>
      </c>
      <c r="F51" s="67">
        <f t="shared" si="16"/>
        <v>-3408.62</v>
      </c>
      <c r="G51" s="67">
        <f t="shared" si="16"/>
        <v>-4725.79</v>
      </c>
      <c r="H51" s="67">
        <f t="shared" si="16"/>
        <v>-2577.84</v>
      </c>
      <c r="I51" s="19">
        <v>0</v>
      </c>
      <c r="J51" s="19">
        <v>0</v>
      </c>
      <c r="K51" s="67">
        <f>SUM(B51:J51)</f>
        <v>-23778.25</v>
      </c>
    </row>
    <row r="52" spans="1:11" ht="17.25" customHeight="1">
      <c r="A52" s="34" t="s">
        <v>45</v>
      </c>
      <c r="B52" s="19">
        <v>0</v>
      </c>
      <c r="C52" s="19">
        <v>0</v>
      </c>
      <c r="D52" s="19">
        <v>0</v>
      </c>
      <c r="E52" s="19">
        <v>0</v>
      </c>
      <c r="F52" s="19">
        <v>0</v>
      </c>
      <c r="G52" s="19">
        <v>0</v>
      </c>
      <c r="H52" s="19">
        <v>0</v>
      </c>
      <c r="I52" s="19">
        <v>0</v>
      </c>
      <c r="J52" s="19">
        <v>0</v>
      </c>
      <c r="K52" s="19">
        <f t="shared" si="14"/>
        <v>0</v>
      </c>
    </row>
    <row r="53" spans="1:11" ht="17.25" customHeight="1">
      <c r="A53" s="12" t="s">
        <v>46</v>
      </c>
      <c r="B53" s="19">
        <v>0</v>
      </c>
      <c r="C53" s="19">
        <v>0</v>
      </c>
      <c r="D53" s="19">
        <v>0</v>
      </c>
      <c r="E53" s="19">
        <v>0</v>
      </c>
      <c r="F53" s="19">
        <v>0</v>
      </c>
      <c r="G53" s="19">
        <v>0</v>
      </c>
      <c r="H53" s="23">
        <f>+H35</f>
        <v>10839.29</v>
      </c>
      <c r="I53" s="31">
        <f>+I35</f>
        <v>0</v>
      </c>
      <c r="J53" s="31">
        <f>+J35</f>
        <v>0</v>
      </c>
      <c r="K53" s="23">
        <f t="shared" si="14"/>
        <v>10839.29</v>
      </c>
    </row>
    <row r="54" spans="1:11" ht="17.25" customHeight="1">
      <c r="A54" s="12" t="s">
        <v>47</v>
      </c>
      <c r="B54" s="19">
        <v>0</v>
      </c>
      <c r="C54" s="19">
        <v>0</v>
      </c>
      <c r="D54" s="19">
        <v>0</v>
      </c>
      <c r="E54" s="19">
        <v>0</v>
      </c>
      <c r="F54" s="19">
        <v>0</v>
      </c>
      <c r="G54" s="19">
        <v>0</v>
      </c>
      <c r="H54" s="19">
        <v>0</v>
      </c>
      <c r="I54" s="19">
        <v>0</v>
      </c>
      <c r="J54" s="19">
        <v>0</v>
      </c>
      <c r="K54" s="19">
        <f t="shared" si="14"/>
        <v>0</v>
      </c>
    </row>
    <row r="55" spans="1:11" ht="17.25" customHeight="1">
      <c r="A55" s="12" t="s">
        <v>48</v>
      </c>
      <c r="B55" s="36">
        <v>4091.68</v>
      </c>
      <c r="C55" s="36">
        <v>5773.72</v>
      </c>
      <c r="D55" s="36">
        <v>6385.76</v>
      </c>
      <c r="E55" s="19">
        <v>3445.4</v>
      </c>
      <c r="F55" s="36">
        <v>5281.52</v>
      </c>
      <c r="G55" s="36">
        <v>7430.08</v>
      </c>
      <c r="H55" s="36">
        <v>3715.04</v>
      </c>
      <c r="I55" s="36">
        <v>1065.72</v>
      </c>
      <c r="J55" s="19">
        <v>2217.04</v>
      </c>
      <c r="K55" s="23">
        <f t="shared" si="14"/>
        <v>39405.96000000001</v>
      </c>
    </row>
    <row r="56" spans="1:11" ht="17.25" customHeight="1">
      <c r="A56" s="12" t="s">
        <v>106</v>
      </c>
      <c r="B56" s="19">
        <v>0</v>
      </c>
      <c r="C56" s="19">
        <v>0</v>
      </c>
      <c r="D56" s="19">
        <v>0</v>
      </c>
      <c r="E56" s="19">
        <v>0</v>
      </c>
      <c r="F56" s="19">
        <v>0</v>
      </c>
      <c r="G56" s="19">
        <v>0</v>
      </c>
      <c r="H56" s="19">
        <v>0</v>
      </c>
      <c r="I56" s="19">
        <v>0</v>
      </c>
      <c r="J56" s="19">
        <v>0</v>
      </c>
      <c r="K56" s="19">
        <f t="shared" si="14"/>
        <v>0</v>
      </c>
    </row>
    <row r="57" spans="1:11" ht="17.25" customHeight="1">
      <c r="A57" s="16" t="s">
        <v>49</v>
      </c>
      <c r="B57" s="36">
        <v>19268.78</v>
      </c>
      <c r="C57" s="36">
        <v>25358.64</v>
      </c>
      <c r="D57" s="36">
        <v>26137.37</v>
      </c>
      <c r="E57" s="36">
        <v>22952.13</v>
      </c>
      <c r="F57" s="36">
        <v>23680.1</v>
      </c>
      <c r="G57" s="36">
        <v>30575.7</v>
      </c>
      <c r="H57" s="36">
        <v>20551.07</v>
      </c>
      <c r="I57" s="19">
        <v>0</v>
      </c>
      <c r="J57" s="36">
        <v>14363.57</v>
      </c>
      <c r="K57" s="36">
        <f t="shared" si="14"/>
        <v>182887.36000000002</v>
      </c>
    </row>
    <row r="58" spans="1:11" ht="17.25" customHeight="1">
      <c r="A58" s="16"/>
      <c r="B58" s="19">
        <v>0</v>
      </c>
      <c r="C58" s="19">
        <v>0</v>
      </c>
      <c r="D58" s="19">
        <v>0</v>
      </c>
      <c r="E58" s="19">
        <v>0</v>
      </c>
      <c r="F58" s="19">
        <v>0</v>
      </c>
      <c r="G58" s="19">
        <v>0</v>
      </c>
      <c r="H58" s="19">
        <v>0</v>
      </c>
      <c r="I58" s="19">
        <v>0</v>
      </c>
      <c r="J58" s="19">
        <v>0</v>
      </c>
      <c r="K58" s="19">
        <f>SUM(B58:J58)</f>
        <v>0</v>
      </c>
    </row>
    <row r="59" spans="1:11" ht="17.25" customHeight="1">
      <c r="A59" s="49"/>
      <c r="B59" s="58">
        <v>0</v>
      </c>
      <c r="C59" s="58">
        <v>0</v>
      </c>
      <c r="D59" s="58">
        <v>0</v>
      </c>
      <c r="E59" s="58">
        <v>0</v>
      </c>
      <c r="F59" s="58">
        <v>0</v>
      </c>
      <c r="G59" s="58">
        <v>0</v>
      </c>
      <c r="H59" s="58">
        <v>0</v>
      </c>
      <c r="I59" s="58">
        <v>0</v>
      </c>
      <c r="J59" s="58">
        <v>0</v>
      </c>
      <c r="K59" s="58">
        <f>SUM(B59:J59)</f>
        <v>0</v>
      </c>
    </row>
    <row r="60" spans="1:11" ht="17.25" customHeight="1">
      <c r="A60" s="16"/>
      <c r="B60" s="19">
        <v>0</v>
      </c>
      <c r="C60" s="19">
        <v>0</v>
      </c>
      <c r="D60" s="19">
        <v>0</v>
      </c>
      <c r="E60" s="19">
        <v>0</v>
      </c>
      <c r="F60" s="19">
        <v>0</v>
      </c>
      <c r="G60" s="19">
        <v>0</v>
      </c>
      <c r="H60" s="19">
        <v>0</v>
      </c>
      <c r="I60" s="19">
        <v>0</v>
      </c>
      <c r="J60" s="19">
        <v>0</v>
      </c>
      <c r="K60" s="19"/>
    </row>
    <row r="61" spans="1:11" ht="18.75" customHeight="1">
      <c r="A61" s="2" t="s">
        <v>50</v>
      </c>
      <c r="B61" s="35">
        <f aca="true" t="shared" si="17" ref="B61:J61">+B62+B69+B103+B104</f>
        <v>-189073.88999999998</v>
      </c>
      <c r="C61" s="35">
        <f t="shared" si="17"/>
        <v>-222820.8</v>
      </c>
      <c r="D61" s="35">
        <f t="shared" si="17"/>
        <v>-214947.92</v>
      </c>
      <c r="E61" s="35">
        <f t="shared" si="17"/>
        <v>-241825.75999999998</v>
      </c>
      <c r="F61" s="35">
        <f t="shared" si="17"/>
        <v>-227695.43000000002</v>
      </c>
      <c r="G61" s="35">
        <f t="shared" si="17"/>
        <v>-279341.98</v>
      </c>
      <c r="H61" s="35">
        <f t="shared" si="17"/>
        <v>-187652.51</v>
      </c>
      <c r="I61" s="35">
        <f t="shared" si="17"/>
        <v>-100333.20000000001</v>
      </c>
      <c r="J61" s="35">
        <f t="shared" si="17"/>
        <v>-74001.93</v>
      </c>
      <c r="K61" s="35">
        <f>SUM(B61:J61)</f>
        <v>-1737693.42</v>
      </c>
    </row>
    <row r="62" spans="1:11" ht="18.75" customHeight="1">
      <c r="A62" s="16" t="s">
        <v>74</v>
      </c>
      <c r="B62" s="35">
        <f aca="true" t="shared" si="18" ref="B62:J62">B63+B64+B65+B66+B67+B68</f>
        <v>-164382.59</v>
      </c>
      <c r="C62" s="35">
        <f t="shared" si="18"/>
        <v>-188849.85</v>
      </c>
      <c r="D62" s="35">
        <f t="shared" si="18"/>
        <v>-180267.52000000002</v>
      </c>
      <c r="E62" s="35">
        <f t="shared" si="18"/>
        <v>-219039.11</v>
      </c>
      <c r="F62" s="35">
        <f t="shared" si="18"/>
        <v>-195374.83000000002</v>
      </c>
      <c r="G62" s="35">
        <f t="shared" si="18"/>
        <v>-232889.27</v>
      </c>
      <c r="H62" s="35">
        <f t="shared" si="18"/>
        <v>-163468.4</v>
      </c>
      <c r="I62" s="35">
        <f t="shared" si="18"/>
        <v>-28963.6</v>
      </c>
      <c r="J62" s="35">
        <f t="shared" si="18"/>
        <v>-58835.4</v>
      </c>
      <c r="K62" s="35">
        <f aca="true" t="shared" si="19" ref="K62:K91">SUM(B62:J62)</f>
        <v>-1432070.5699999998</v>
      </c>
    </row>
    <row r="63" spans="1:11" ht="18.75" customHeight="1">
      <c r="A63" s="12" t="s">
        <v>75</v>
      </c>
      <c r="B63" s="35">
        <f>-ROUND(B9*$D$3,2)</f>
        <v>-129086</v>
      </c>
      <c r="C63" s="35">
        <f aca="true" t="shared" si="20" ref="C63:J63">-ROUND(C9*$D$3,2)</f>
        <v>-185132.2</v>
      </c>
      <c r="D63" s="35">
        <f t="shared" si="20"/>
        <v>-161021.2</v>
      </c>
      <c r="E63" s="35">
        <f t="shared" si="20"/>
        <v>-121497.4</v>
      </c>
      <c r="F63" s="35">
        <f t="shared" si="20"/>
        <v>-134121</v>
      </c>
      <c r="G63" s="35">
        <f t="shared" si="20"/>
        <v>-180097.2</v>
      </c>
      <c r="H63" s="35">
        <f t="shared" si="20"/>
        <v>-163468.4</v>
      </c>
      <c r="I63" s="35">
        <f t="shared" si="20"/>
        <v>-28963.6</v>
      </c>
      <c r="J63" s="35">
        <f t="shared" si="20"/>
        <v>-58835.4</v>
      </c>
      <c r="K63" s="35">
        <f t="shared" si="19"/>
        <v>-1162222.4</v>
      </c>
    </row>
    <row r="64" spans="1:11" ht="18.75" customHeight="1">
      <c r="A64" s="12" t="s">
        <v>51</v>
      </c>
      <c r="B64" s="19">
        <v>0</v>
      </c>
      <c r="C64" s="19">
        <v>0</v>
      </c>
      <c r="D64" s="19">
        <v>0</v>
      </c>
      <c r="E64" s="19">
        <v>0</v>
      </c>
      <c r="F64" s="19">
        <v>0</v>
      </c>
      <c r="G64" s="19">
        <v>0</v>
      </c>
      <c r="H64" s="19">
        <v>0</v>
      </c>
      <c r="I64" s="19">
        <v>0</v>
      </c>
      <c r="J64" s="19">
        <v>0</v>
      </c>
      <c r="K64" s="19">
        <v>0</v>
      </c>
    </row>
    <row r="65" spans="1:11" ht="18.75" customHeight="1">
      <c r="A65" s="12" t="s">
        <v>97</v>
      </c>
      <c r="B65" s="35">
        <v>-805.6</v>
      </c>
      <c r="C65" s="35">
        <v>-201.4</v>
      </c>
      <c r="D65" s="35">
        <v>-247</v>
      </c>
      <c r="E65" s="35">
        <v>-562.4</v>
      </c>
      <c r="F65" s="35">
        <v>-311.6</v>
      </c>
      <c r="G65" s="35">
        <v>-258.4</v>
      </c>
      <c r="H65" s="19">
        <v>0</v>
      </c>
      <c r="I65" s="19">
        <v>0</v>
      </c>
      <c r="J65" s="19">
        <v>0</v>
      </c>
      <c r="K65" s="35">
        <f t="shared" si="19"/>
        <v>-2386.4</v>
      </c>
    </row>
    <row r="66" spans="1:11" ht="18.75" customHeight="1">
      <c r="A66" s="12" t="s">
        <v>104</v>
      </c>
      <c r="B66" s="35">
        <v>-2812</v>
      </c>
      <c r="C66" s="35">
        <v>-1261.6</v>
      </c>
      <c r="D66" s="35">
        <v>-1090.6</v>
      </c>
      <c r="E66" s="35">
        <v>-2074.8</v>
      </c>
      <c r="F66" s="35">
        <v>-1117.2</v>
      </c>
      <c r="G66" s="35">
        <v>-877.8</v>
      </c>
      <c r="H66" s="19">
        <v>0</v>
      </c>
      <c r="I66" s="19">
        <v>0</v>
      </c>
      <c r="J66" s="19">
        <v>0</v>
      </c>
      <c r="K66" s="35">
        <f t="shared" si="19"/>
        <v>-9234</v>
      </c>
    </row>
    <row r="67" spans="1:11" ht="18.75" customHeight="1">
      <c r="A67" s="12" t="s">
        <v>52</v>
      </c>
      <c r="B67" s="35">
        <v>-31678.99</v>
      </c>
      <c r="C67" s="35">
        <v>-2254.65</v>
      </c>
      <c r="D67" s="35">
        <v>-17908.72</v>
      </c>
      <c r="E67" s="35">
        <v>-94904.51</v>
      </c>
      <c r="F67" s="35">
        <v>-59825.03</v>
      </c>
      <c r="G67" s="35">
        <v>-51655.87</v>
      </c>
      <c r="H67" s="19">
        <v>0</v>
      </c>
      <c r="I67" s="19">
        <v>0</v>
      </c>
      <c r="J67" s="19">
        <v>0</v>
      </c>
      <c r="K67" s="35">
        <f t="shared" si="19"/>
        <v>-258227.77</v>
      </c>
    </row>
    <row r="68" spans="1:11" ht="18.75" customHeight="1">
      <c r="A68" s="12" t="s">
        <v>53</v>
      </c>
      <c r="B68" s="19">
        <v>0</v>
      </c>
      <c r="C68" s="19">
        <v>0</v>
      </c>
      <c r="D68" s="19">
        <v>0</v>
      </c>
      <c r="E68" s="19">
        <v>0</v>
      </c>
      <c r="F68" s="19">
        <v>0</v>
      </c>
      <c r="G68" s="19">
        <v>0</v>
      </c>
      <c r="H68" s="19">
        <v>0</v>
      </c>
      <c r="I68" s="19">
        <v>0</v>
      </c>
      <c r="J68" s="19">
        <v>0</v>
      </c>
      <c r="K68" s="19">
        <v>0</v>
      </c>
    </row>
    <row r="69" spans="1:11" s="73" customFormat="1" ht="18.75" customHeight="1">
      <c r="A69" s="64" t="s">
        <v>79</v>
      </c>
      <c r="B69" s="67">
        <f>SUM(B70:B102)</f>
        <v>-24691.3</v>
      </c>
      <c r="C69" s="67">
        <f>SUM(C70:C102)</f>
        <v>-33970.95</v>
      </c>
      <c r="D69" s="67">
        <f>SUM(D70:D102)</f>
        <v>-34680.4</v>
      </c>
      <c r="E69" s="67">
        <f aca="true" t="shared" si="21" ref="E69:J69">SUM(E70:E102)</f>
        <v>-22786.65</v>
      </c>
      <c r="F69" s="67">
        <f t="shared" si="21"/>
        <v>-32320.600000000002</v>
      </c>
      <c r="G69" s="67">
        <f t="shared" si="21"/>
        <v>-46452.71</v>
      </c>
      <c r="H69" s="67">
        <f t="shared" si="21"/>
        <v>-24184.11</v>
      </c>
      <c r="I69" s="67">
        <f t="shared" si="21"/>
        <v>-71369.6</v>
      </c>
      <c r="J69" s="67">
        <f t="shared" si="21"/>
        <v>-15166.529999999999</v>
      </c>
      <c r="K69" s="67">
        <f t="shared" si="19"/>
        <v>-305622.85</v>
      </c>
    </row>
    <row r="70" spans="1:11" ht="18.75" customHeight="1">
      <c r="A70" s="12" t="s">
        <v>54</v>
      </c>
      <c r="B70" s="19">
        <v>0</v>
      </c>
      <c r="C70" s="19">
        <v>0</v>
      </c>
      <c r="D70" s="19">
        <v>0</v>
      </c>
      <c r="E70" s="19">
        <v>0</v>
      </c>
      <c r="F70" s="19">
        <v>0</v>
      </c>
      <c r="G70" s="19">
        <v>0</v>
      </c>
      <c r="H70" s="19">
        <v>0</v>
      </c>
      <c r="I70" s="19">
        <v>0</v>
      </c>
      <c r="J70" s="19">
        <v>0</v>
      </c>
      <c r="K70" s="19">
        <f t="shared" si="19"/>
        <v>0</v>
      </c>
    </row>
    <row r="71" spans="1:11" ht="18.75" customHeight="1">
      <c r="A71" s="12" t="s">
        <v>55</v>
      </c>
      <c r="B71" s="19">
        <v>0</v>
      </c>
      <c r="C71" s="35">
        <v>-58.79</v>
      </c>
      <c r="D71" s="35">
        <v>-6.4</v>
      </c>
      <c r="E71" s="19">
        <v>0</v>
      </c>
      <c r="F71" s="19">
        <v>0</v>
      </c>
      <c r="G71" s="35">
        <v>-6.4</v>
      </c>
      <c r="H71" s="19">
        <v>0</v>
      </c>
      <c r="I71" s="19">
        <v>0</v>
      </c>
      <c r="J71" s="19">
        <v>0</v>
      </c>
      <c r="K71" s="67">
        <f t="shared" si="19"/>
        <v>-71.59</v>
      </c>
    </row>
    <row r="72" spans="1:11" ht="18.75" customHeight="1">
      <c r="A72" s="12" t="s">
        <v>56</v>
      </c>
      <c r="B72" s="19">
        <v>0</v>
      </c>
      <c r="C72" s="19">
        <v>0</v>
      </c>
      <c r="D72" s="35">
        <v>-1103.33</v>
      </c>
      <c r="E72" s="19">
        <v>0</v>
      </c>
      <c r="F72" s="35">
        <v>-393.33</v>
      </c>
      <c r="G72" s="19">
        <v>0</v>
      </c>
      <c r="H72" s="19">
        <v>0</v>
      </c>
      <c r="I72" s="47">
        <v>-2472.57</v>
      </c>
      <c r="J72" s="19">
        <v>0</v>
      </c>
      <c r="K72" s="67">
        <f t="shared" si="19"/>
        <v>-3969.23</v>
      </c>
    </row>
    <row r="73" spans="1:11" ht="18.75" customHeight="1">
      <c r="A73" s="12" t="s">
        <v>57</v>
      </c>
      <c r="B73" s="19">
        <v>0</v>
      </c>
      <c r="C73" s="19">
        <v>0</v>
      </c>
      <c r="D73" s="19">
        <v>0</v>
      </c>
      <c r="E73" s="19">
        <v>0</v>
      </c>
      <c r="F73" s="19">
        <v>0</v>
      </c>
      <c r="G73" s="19">
        <v>0</v>
      </c>
      <c r="H73" s="19">
        <v>0</v>
      </c>
      <c r="I73" s="35">
        <v>-60000</v>
      </c>
      <c r="J73" s="19">
        <v>0</v>
      </c>
      <c r="K73" s="67">
        <f t="shared" si="19"/>
        <v>-60000</v>
      </c>
    </row>
    <row r="74" spans="1:11" ht="18.75" customHeight="1">
      <c r="A74" s="34" t="s">
        <v>58</v>
      </c>
      <c r="B74" s="35">
        <v>-15236.5</v>
      </c>
      <c r="C74" s="35">
        <v>-22118.5</v>
      </c>
      <c r="D74" s="35">
        <v>-20909.5</v>
      </c>
      <c r="E74" s="35">
        <v>-14663</v>
      </c>
      <c r="F74" s="35">
        <v>-20150</v>
      </c>
      <c r="G74" s="35">
        <v>-30705.5</v>
      </c>
      <c r="H74" s="35">
        <v>-15035</v>
      </c>
      <c r="I74" s="35">
        <v>-5285.5</v>
      </c>
      <c r="J74" s="35">
        <v>-10896.5</v>
      </c>
      <c r="K74" s="67">
        <f t="shared" si="19"/>
        <v>-155000</v>
      </c>
    </row>
    <row r="75" spans="1:11" ht="18.75" customHeight="1">
      <c r="A75" s="12" t="s">
        <v>59</v>
      </c>
      <c r="B75" s="19">
        <v>0</v>
      </c>
      <c r="C75" s="19">
        <v>0</v>
      </c>
      <c r="D75" s="19">
        <v>0</v>
      </c>
      <c r="E75" s="19">
        <v>0</v>
      </c>
      <c r="F75" s="19">
        <v>0</v>
      </c>
      <c r="G75" s="19">
        <v>0</v>
      </c>
      <c r="H75" s="19">
        <v>0</v>
      </c>
      <c r="I75" s="19">
        <v>0</v>
      </c>
      <c r="J75" s="19">
        <v>0</v>
      </c>
      <c r="K75" s="19">
        <v>0</v>
      </c>
    </row>
    <row r="76" spans="1:11" ht="18.75" customHeight="1">
      <c r="A76" s="12" t="s">
        <v>60</v>
      </c>
      <c r="B76" s="19">
        <v>0</v>
      </c>
      <c r="C76" s="19">
        <v>0</v>
      </c>
      <c r="D76" s="19">
        <v>0</v>
      </c>
      <c r="E76" s="19">
        <v>0</v>
      </c>
      <c r="F76" s="19">
        <v>0</v>
      </c>
      <c r="G76" s="19">
        <v>0</v>
      </c>
      <c r="H76" s="19">
        <v>0</v>
      </c>
      <c r="I76" s="19">
        <v>0</v>
      </c>
      <c r="J76" s="19">
        <v>0</v>
      </c>
      <c r="K76" s="19">
        <v>0</v>
      </c>
    </row>
    <row r="77" spans="1:11" ht="18.75" customHeight="1">
      <c r="A77" s="12" t="s">
        <v>61</v>
      </c>
      <c r="B77" s="19">
        <v>0</v>
      </c>
      <c r="C77" s="19">
        <v>0</v>
      </c>
      <c r="D77" s="19">
        <v>0</v>
      </c>
      <c r="E77" s="19">
        <v>0</v>
      </c>
      <c r="F77" s="19">
        <v>0</v>
      </c>
      <c r="G77" s="19">
        <v>0</v>
      </c>
      <c r="H77" s="19">
        <v>0</v>
      </c>
      <c r="I77" s="19">
        <v>0</v>
      </c>
      <c r="J77" s="19">
        <v>0</v>
      </c>
      <c r="K77" s="19">
        <f t="shared" si="19"/>
        <v>0</v>
      </c>
    </row>
    <row r="78" spans="1:11" ht="18.75" customHeight="1">
      <c r="A78" s="12" t="s">
        <v>62</v>
      </c>
      <c r="B78" s="19">
        <v>0</v>
      </c>
      <c r="C78" s="19">
        <v>0</v>
      </c>
      <c r="D78" s="19">
        <v>0</v>
      </c>
      <c r="E78" s="19">
        <v>0</v>
      </c>
      <c r="F78" s="19">
        <v>0</v>
      </c>
      <c r="G78" s="19">
        <v>0</v>
      </c>
      <c r="H78" s="19">
        <v>0</v>
      </c>
      <c r="I78" s="19">
        <v>0</v>
      </c>
      <c r="J78" s="19">
        <v>0</v>
      </c>
      <c r="K78" s="19">
        <f t="shared" si="19"/>
        <v>0</v>
      </c>
    </row>
    <row r="79" spans="1:11" ht="18.75" customHeight="1">
      <c r="A79" s="12" t="s">
        <v>63</v>
      </c>
      <c r="B79" s="19">
        <v>0</v>
      </c>
      <c r="C79" s="19">
        <v>0</v>
      </c>
      <c r="D79" s="19">
        <v>0</v>
      </c>
      <c r="E79" s="19">
        <v>0</v>
      </c>
      <c r="F79" s="19">
        <v>0</v>
      </c>
      <c r="G79" s="19">
        <v>0</v>
      </c>
      <c r="H79" s="19">
        <v>0</v>
      </c>
      <c r="I79" s="19">
        <v>0</v>
      </c>
      <c r="J79" s="19">
        <v>0</v>
      </c>
      <c r="K79" s="19">
        <f t="shared" si="19"/>
        <v>0</v>
      </c>
    </row>
    <row r="80" spans="1:11" ht="18.75" customHeight="1">
      <c r="A80" s="12" t="s">
        <v>64</v>
      </c>
      <c r="B80" s="19">
        <v>0</v>
      </c>
      <c r="C80" s="19">
        <v>0</v>
      </c>
      <c r="D80" s="19">
        <v>0</v>
      </c>
      <c r="E80" s="19">
        <v>0</v>
      </c>
      <c r="F80" s="19">
        <v>0</v>
      </c>
      <c r="G80" s="19">
        <v>0</v>
      </c>
      <c r="H80" s="19">
        <v>0</v>
      </c>
      <c r="I80" s="19">
        <v>0</v>
      </c>
      <c r="J80" s="19">
        <v>0</v>
      </c>
      <c r="K80" s="19">
        <f t="shared" si="19"/>
        <v>0</v>
      </c>
    </row>
    <row r="81" spans="1:11" ht="18.75" customHeight="1">
      <c r="A81" s="12" t="s">
        <v>65</v>
      </c>
      <c r="B81" s="19">
        <v>0</v>
      </c>
      <c r="C81" s="19">
        <v>0</v>
      </c>
      <c r="D81" s="19">
        <v>0</v>
      </c>
      <c r="E81" s="19">
        <v>0</v>
      </c>
      <c r="F81" s="19">
        <v>0</v>
      </c>
      <c r="G81" s="19">
        <v>0</v>
      </c>
      <c r="H81" s="19">
        <v>0</v>
      </c>
      <c r="I81" s="19">
        <v>0</v>
      </c>
      <c r="J81" s="19">
        <v>0</v>
      </c>
      <c r="K81" s="19">
        <f t="shared" si="19"/>
        <v>0</v>
      </c>
    </row>
    <row r="82" spans="1:11" ht="18.75" customHeight="1">
      <c r="A82" s="12" t="s">
        <v>66</v>
      </c>
      <c r="B82" s="19">
        <v>0</v>
      </c>
      <c r="C82" s="19">
        <v>0</v>
      </c>
      <c r="D82" s="19">
        <v>0</v>
      </c>
      <c r="E82" s="19">
        <v>0</v>
      </c>
      <c r="F82" s="19">
        <v>0</v>
      </c>
      <c r="G82" s="19">
        <v>0</v>
      </c>
      <c r="H82" s="19">
        <v>0</v>
      </c>
      <c r="I82" s="19">
        <v>0</v>
      </c>
      <c r="J82" s="19">
        <v>0</v>
      </c>
      <c r="K82" s="19">
        <f t="shared" si="19"/>
        <v>0</v>
      </c>
    </row>
    <row r="83" spans="1:11" ht="18.75" customHeight="1">
      <c r="A83" s="12" t="s">
        <v>67</v>
      </c>
      <c r="B83" s="19">
        <v>0</v>
      </c>
      <c r="C83" s="19">
        <v>0</v>
      </c>
      <c r="D83" s="19">
        <v>0</v>
      </c>
      <c r="E83" s="19">
        <v>0</v>
      </c>
      <c r="F83" s="19">
        <v>0</v>
      </c>
      <c r="G83" s="19">
        <v>0</v>
      </c>
      <c r="H83" s="19">
        <v>0</v>
      </c>
      <c r="I83" s="19">
        <v>0</v>
      </c>
      <c r="J83" s="19">
        <v>0</v>
      </c>
      <c r="K83" s="19">
        <f t="shared" si="19"/>
        <v>0</v>
      </c>
    </row>
    <row r="84" spans="1:11" ht="18.75" customHeight="1">
      <c r="A84" s="12" t="s">
        <v>68</v>
      </c>
      <c r="B84" s="35">
        <v>-2000</v>
      </c>
      <c r="C84" s="35">
        <v>-1000</v>
      </c>
      <c r="D84" s="19">
        <v>0</v>
      </c>
      <c r="E84" s="35">
        <v>-1000</v>
      </c>
      <c r="F84" s="35">
        <v>-2000</v>
      </c>
      <c r="G84" s="35">
        <v>-2000</v>
      </c>
      <c r="H84" s="35">
        <v>-2000</v>
      </c>
      <c r="I84" s="35">
        <v>-1000</v>
      </c>
      <c r="J84" s="19">
        <v>0</v>
      </c>
      <c r="K84" s="35">
        <f t="shared" si="19"/>
        <v>-11000</v>
      </c>
    </row>
    <row r="85" spans="1:11" ht="18.75" customHeight="1">
      <c r="A85" s="12" t="s">
        <v>77</v>
      </c>
      <c r="B85" s="19">
        <v>0</v>
      </c>
      <c r="C85" s="19">
        <v>0</v>
      </c>
      <c r="D85" s="19">
        <v>0</v>
      </c>
      <c r="E85" s="19">
        <v>0</v>
      </c>
      <c r="F85" s="19">
        <v>0</v>
      </c>
      <c r="G85" s="19">
        <v>0</v>
      </c>
      <c r="H85" s="19">
        <v>0</v>
      </c>
      <c r="I85" s="19">
        <v>0</v>
      </c>
      <c r="J85" s="19">
        <v>0</v>
      </c>
      <c r="K85" s="19">
        <f t="shared" si="19"/>
        <v>0</v>
      </c>
    </row>
    <row r="86" spans="1:11" ht="18.75" customHeight="1">
      <c r="A86" s="12" t="s">
        <v>133</v>
      </c>
      <c r="B86" s="19">
        <v>0</v>
      </c>
      <c r="C86" s="19">
        <v>0</v>
      </c>
      <c r="D86" s="19">
        <v>0</v>
      </c>
      <c r="E86" s="19">
        <v>0</v>
      </c>
      <c r="F86" s="19">
        <v>0</v>
      </c>
      <c r="G86" s="19">
        <v>0</v>
      </c>
      <c r="H86" s="19">
        <v>0</v>
      </c>
      <c r="I86" s="19">
        <v>0</v>
      </c>
      <c r="J86" s="19">
        <v>0</v>
      </c>
      <c r="K86" s="19">
        <f t="shared" si="19"/>
        <v>0</v>
      </c>
    </row>
    <row r="87" spans="1:11" ht="18.75" customHeight="1">
      <c r="A87" s="12" t="s">
        <v>80</v>
      </c>
      <c r="B87" s="19">
        <v>0</v>
      </c>
      <c r="C87" s="19">
        <v>0</v>
      </c>
      <c r="D87" s="19">
        <v>0</v>
      </c>
      <c r="E87" s="19">
        <v>0</v>
      </c>
      <c r="F87" s="19">
        <v>0</v>
      </c>
      <c r="G87" s="19">
        <v>0</v>
      </c>
      <c r="H87" s="19">
        <v>0</v>
      </c>
      <c r="I87" s="19">
        <v>0</v>
      </c>
      <c r="J87" s="19">
        <v>0</v>
      </c>
      <c r="K87" s="19">
        <f t="shared" si="19"/>
        <v>0</v>
      </c>
    </row>
    <row r="88" spans="1:11" ht="18.75" customHeight="1">
      <c r="A88" s="12" t="s">
        <v>84</v>
      </c>
      <c r="B88" s="19">
        <v>0</v>
      </c>
      <c r="C88" s="19">
        <v>0</v>
      </c>
      <c r="D88" s="19">
        <v>0</v>
      </c>
      <c r="E88" s="19">
        <v>0</v>
      </c>
      <c r="F88" s="19">
        <v>0</v>
      </c>
      <c r="G88" s="19">
        <v>0</v>
      </c>
      <c r="H88" s="19">
        <v>0</v>
      </c>
      <c r="I88" s="19">
        <v>0</v>
      </c>
      <c r="J88" s="19">
        <v>0</v>
      </c>
      <c r="K88" s="19">
        <f t="shared" si="19"/>
        <v>0</v>
      </c>
    </row>
    <row r="89" spans="1:11" ht="18.75" customHeight="1">
      <c r="A89" s="12" t="s">
        <v>85</v>
      </c>
      <c r="B89" s="19">
        <v>0</v>
      </c>
      <c r="C89" s="19">
        <v>0</v>
      </c>
      <c r="D89" s="19">
        <v>0</v>
      </c>
      <c r="E89" s="19">
        <v>0</v>
      </c>
      <c r="F89" s="19">
        <v>0</v>
      </c>
      <c r="G89" s="19">
        <v>0</v>
      </c>
      <c r="H89" s="19">
        <v>0</v>
      </c>
      <c r="I89" s="19">
        <v>0</v>
      </c>
      <c r="J89" s="19">
        <v>0</v>
      </c>
      <c r="K89" s="19">
        <f t="shared" si="19"/>
        <v>0</v>
      </c>
    </row>
    <row r="90" spans="1:11" ht="18.75" customHeight="1">
      <c r="A90" s="12" t="s">
        <v>86</v>
      </c>
      <c r="B90" s="19">
        <v>0</v>
      </c>
      <c r="C90" s="19">
        <v>0</v>
      </c>
      <c r="D90" s="19">
        <v>0</v>
      </c>
      <c r="E90" s="19">
        <v>0</v>
      </c>
      <c r="F90" s="19">
        <v>0</v>
      </c>
      <c r="G90" s="19">
        <v>0</v>
      </c>
      <c r="H90" s="19">
        <v>0</v>
      </c>
      <c r="I90" s="19">
        <v>0</v>
      </c>
      <c r="J90" s="19">
        <v>0</v>
      </c>
      <c r="K90" s="19">
        <f t="shared" si="19"/>
        <v>0</v>
      </c>
    </row>
    <row r="91" spans="1:12" ht="18.75" customHeight="1">
      <c r="A91" s="12" t="s">
        <v>87</v>
      </c>
      <c r="B91" s="19">
        <v>0</v>
      </c>
      <c r="C91" s="19">
        <v>0</v>
      </c>
      <c r="D91" s="19">
        <v>0</v>
      </c>
      <c r="E91" s="19">
        <v>0</v>
      </c>
      <c r="F91" s="19">
        <v>0</v>
      </c>
      <c r="G91" s="19">
        <v>0</v>
      </c>
      <c r="H91" s="19">
        <v>0</v>
      </c>
      <c r="I91" s="19">
        <v>0</v>
      </c>
      <c r="J91" s="19">
        <v>0</v>
      </c>
      <c r="K91" s="19">
        <f t="shared" si="19"/>
        <v>0</v>
      </c>
      <c r="L91" s="56"/>
    </row>
    <row r="92" spans="1:12" ht="18.75" customHeight="1">
      <c r="A92" s="12" t="s">
        <v>105</v>
      </c>
      <c r="B92" s="19">
        <v>0</v>
      </c>
      <c r="C92" s="19">
        <v>0</v>
      </c>
      <c r="D92" s="19">
        <v>0</v>
      </c>
      <c r="E92" s="19">
        <v>0</v>
      </c>
      <c r="F92" s="19">
        <v>0</v>
      </c>
      <c r="G92" s="19">
        <v>0</v>
      </c>
      <c r="H92" s="19">
        <v>0</v>
      </c>
      <c r="I92" s="19">
        <v>0</v>
      </c>
      <c r="J92" s="19">
        <v>0</v>
      </c>
      <c r="K92" s="19">
        <v>0</v>
      </c>
      <c r="L92" s="55"/>
    </row>
    <row r="93" spans="1:12" ht="18.75" customHeight="1">
      <c r="A93" s="12" t="s">
        <v>91</v>
      </c>
      <c r="B93" s="19">
        <v>0</v>
      </c>
      <c r="C93" s="19">
        <v>0</v>
      </c>
      <c r="D93" s="19">
        <v>0</v>
      </c>
      <c r="E93" s="19">
        <v>0</v>
      </c>
      <c r="F93" s="19">
        <v>0</v>
      </c>
      <c r="G93" s="19">
        <v>0</v>
      </c>
      <c r="H93" s="19">
        <v>0</v>
      </c>
      <c r="I93" s="19">
        <v>0</v>
      </c>
      <c r="J93" s="19">
        <v>0</v>
      </c>
      <c r="K93" s="19">
        <v>0</v>
      </c>
      <c r="L93" s="55"/>
    </row>
    <row r="94" spans="1:12" ht="18.75" customHeight="1">
      <c r="A94" s="12" t="s">
        <v>108</v>
      </c>
      <c r="B94" s="19">
        <v>0</v>
      </c>
      <c r="C94" s="19">
        <v>0</v>
      </c>
      <c r="D94" s="19">
        <v>0</v>
      </c>
      <c r="E94" s="19">
        <v>0</v>
      </c>
      <c r="F94" s="19">
        <v>0</v>
      </c>
      <c r="G94" s="19">
        <v>0</v>
      </c>
      <c r="H94" s="19">
        <v>0</v>
      </c>
      <c r="I94" s="19">
        <v>0</v>
      </c>
      <c r="J94" s="19">
        <v>0</v>
      </c>
      <c r="K94" s="19">
        <v>0</v>
      </c>
      <c r="L94" s="55"/>
    </row>
    <row r="95" spans="1:12" ht="18.75" customHeight="1">
      <c r="A95" s="12" t="s">
        <v>109</v>
      </c>
      <c r="B95" s="19">
        <v>0</v>
      </c>
      <c r="C95" s="19">
        <v>0</v>
      </c>
      <c r="D95" s="19">
        <v>0</v>
      </c>
      <c r="E95" s="19">
        <v>0</v>
      </c>
      <c r="F95" s="19">
        <v>0</v>
      </c>
      <c r="G95" s="19">
        <v>0</v>
      </c>
      <c r="H95" s="19">
        <v>0</v>
      </c>
      <c r="I95" s="19">
        <v>0</v>
      </c>
      <c r="J95" s="19">
        <v>0</v>
      </c>
      <c r="K95" s="19">
        <f>SUM(B95:J95)</f>
        <v>0</v>
      </c>
      <c r="L95" s="55"/>
    </row>
    <row r="96" spans="1:12" ht="18.75" customHeight="1">
      <c r="A96" s="12" t="s">
        <v>110</v>
      </c>
      <c r="B96" s="19">
        <v>0</v>
      </c>
      <c r="C96" s="19">
        <v>0</v>
      </c>
      <c r="D96" s="19">
        <v>0</v>
      </c>
      <c r="E96" s="19">
        <v>0</v>
      </c>
      <c r="F96" s="19">
        <v>0</v>
      </c>
      <c r="G96" s="19">
        <v>0</v>
      </c>
      <c r="H96" s="19">
        <v>0</v>
      </c>
      <c r="I96" s="19">
        <v>0</v>
      </c>
      <c r="J96" s="19">
        <v>0</v>
      </c>
      <c r="K96" s="19">
        <f>SUM(B96:J96)</f>
        <v>0</v>
      </c>
      <c r="L96" s="55"/>
    </row>
    <row r="97" spans="1:12" s="73" customFormat="1" ht="18.75" customHeight="1">
      <c r="A97" s="64" t="s">
        <v>113</v>
      </c>
      <c r="B97" s="19">
        <v>0</v>
      </c>
      <c r="C97" s="19">
        <v>0</v>
      </c>
      <c r="D97" s="19">
        <v>0</v>
      </c>
      <c r="E97" s="19">
        <v>0</v>
      </c>
      <c r="F97" s="19">
        <v>0</v>
      </c>
      <c r="G97" s="19">
        <v>0</v>
      </c>
      <c r="H97" s="19">
        <v>0</v>
      </c>
      <c r="I97" s="19">
        <v>0</v>
      </c>
      <c r="J97" s="19">
        <v>0</v>
      </c>
      <c r="K97" s="19">
        <f>SUM(B97:J97)</f>
        <v>0</v>
      </c>
      <c r="L97" s="72"/>
    </row>
    <row r="98" spans="1:12" ht="18.75" customHeight="1">
      <c r="A98" s="64" t="s">
        <v>111</v>
      </c>
      <c r="B98" s="19">
        <v>0</v>
      </c>
      <c r="C98" s="19">
        <v>0</v>
      </c>
      <c r="D98" s="19">
        <v>0</v>
      </c>
      <c r="E98" s="19">
        <v>0</v>
      </c>
      <c r="F98" s="19">
        <v>0</v>
      </c>
      <c r="G98" s="19">
        <v>0</v>
      </c>
      <c r="H98" s="19">
        <v>0</v>
      </c>
      <c r="I98" s="19">
        <v>0</v>
      </c>
      <c r="J98" s="19">
        <v>0</v>
      </c>
      <c r="K98" s="31">
        <f>ROUND(SUM(B98:J98),2)</f>
        <v>0</v>
      </c>
      <c r="L98" s="55"/>
    </row>
    <row r="99" spans="1:12" ht="18.75" customHeight="1">
      <c r="A99" s="64" t="s">
        <v>112</v>
      </c>
      <c r="B99" s="19">
        <v>0</v>
      </c>
      <c r="C99" s="19">
        <v>0</v>
      </c>
      <c r="D99" s="19">
        <v>0</v>
      </c>
      <c r="E99" s="19">
        <v>0</v>
      </c>
      <c r="F99" s="19">
        <v>0</v>
      </c>
      <c r="G99" s="19">
        <v>0</v>
      </c>
      <c r="H99" s="19">
        <v>0</v>
      </c>
      <c r="I99" s="19">
        <v>0</v>
      </c>
      <c r="J99" s="19">
        <v>0</v>
      </c>
      <c r="K99" s="31">
        <f>ROUND(SUM(B99:J99),2)</f>
        <v>0</v>
      </c>
      <c r="L99" s="55"/>
    </row>
    <row r="100" spans="1:12" ht="18.75" customHeight="1">
      <c r="A100" s="64" t="s">
        <v>135</v>
      </c>
      <c r="B100" s="67">
        <v>-7454.8</v>
      </c>
      <c r="C100" s="67">
        <v>-10793.66</v>
      </c>
      <c r="D100" s="67">
        <v>-12661.17</v>
      </c>
      <c r="E100" s="67">
        <v>-7123.65</v>
      </c>
      <c r="F100" s="67">
        <v>-9777.27</v>
      </c>
      <c r="G100" s="67">
        <v>-13740.81</v>
      </c>
      <c r="H100" s="67">
        <v>-7149.11</v>
      </c>
      <c r="I100" s="67">
        <v>-2611.53</v>
      </c>
      <c r="J100" s="67">
        <v>-4270.03</v>
      </c>
      <c r="K100" s="67">
        <f>SUM(B100:J100)</f>
        <v>-75582.03</v>
      </c>
      <c r="L100" s="55"/>
    </row>
    <row r="101" spans="1:12" ht="18.75" customHeight="1">
      <c r="A101" s="64"/>
      <c r="B101" s="19"/>
      <c r="C101" s="19"/>
      <c r="D101" s="19"/>
      <c r="E101" s="19"/>
      <c r="F101" s="19"/>
      <c r="G101" s="19"/>
      <c r="H101" s="19"/>
      <c r="I101" s="19"/>
      <c r="J101" s="19"/>
      <c r="K101" s="31"/>
      <c r="L101" s="55"/>
    </row>
    <row r="102" spans="1:12" ht="18.75" customHeight="1">
      <c r="A102" s="12"/>
      <c r="B102" s="19">
        <v>0</v>
      </c>
      <c r="C102" s="19">
        <v>0</v>
      </c>
      <c r="D102" s="19">
        <v>0</v>
      </c>
      <c r="E102" s="19">
        <v>0</v>
      </c>
      <c r="F102" s="19">
        <v>0</v>
      </c>
      <c r="G102" s="19">
        <v>0</v>
      </c>
      <c r="H102" s="19">
        <v>0</v>
      </c>
      <c r="I102" s="19">
        <v>0</v>
      </c>
      <c r="J102" s="19">
        <v>0</v>
      </c>
      <c r="K102" s="19">
        <v>0</v>
      </c>
      <c r="L102" s="55"/>
    </row>
    <row r="103" spans="1:12" ht="18.75" customHeight="1">
      <c r="A103" s="16" t="s">
        <v>132</v>
      </c>
      <c r="B103" s="19">
        <v>0</v>
      </c>
      <c r="C103" s="19">
        <v>0</v>
      </c>
      <c r="D103" s="19">
        <v>0</v>
      </c>
      <c r="E103" s="19">
        <v>0</v>
      </c>
      <c r="F103" s="19">
        <v>0</v>
      </c>
      <c r="G103" s="19">
        <v>0</v>
      </c>
      <c r="H103" s="19">
        <v>0</v>
      </c>
      <c r="I103" s="19">
        <v>0</v>
      </c>
      <c r="J103" s="19">
        <v>0</v>
      </c>
      <c r="K103" s="19">
        <v>0</v>
      </c>
      <c r="L103" s="55"/>
    </row>
    <row r="104" spans="1:12" ht="18.75" customHeight="1">
      <c r="A104" s="16" t="s">
        <v>100</v>
      </c>
      <c r="B104" s="19">
        <v>0</v>
      </c>
      <c r="C104" s="19">
        <v>0</v>
      </c>
      <c r="D104" s="19">
        <v>0</v>
      </c>
      <c r="E104" s="19">
        <v>0</v>
      </c>
      <c r="F104" s="19">
        <v>0</v>
      </c>
      <c r="G104" s="19">
        <v>0</v>
      </c>
      <c r="H104" s="19">
        <v>0</v>
      </c>
      <c r="I104" s="19">
        <v>0</v>
      </c>
      <c r="J104" s="19">
        <v>0</v>
      </c>
      <c r="K104" s="19">
        <v>0</v>
      </c>
      <c r="L104" s="56"/>
    </row>
    <row r="105" spans="1:12" ht="18.75" customHeight="1">
      <c r="A105" s="16"/>
      <c r="B105" s="20">
        <v>0</v>
      </c>
      <c r="C105" s="20">
        <v>0</v>
      </c>
      <c r="D105" s="20">
        <v>0</v>
      </c>
      <c r="E105" s="20">
        <v>0</v>
      </c>
      <c r="F105" s="20">
        <v>0</v>
      </c>
      <c r="G105" s="20">
        <v>0</v>
      </c>
      <c r="H105" s="20">
        <v>0</v>
      </c>
      <c r="I105" s="20">
        <v>0</v>
      </c>
      <c r="J105" s="20">
        <v>0</v>
      </c>
      <c r="K105" s="31">
        <f>SUM(B105:J105)</f>
        <v>0</v>
      </c>
      <c r="L105" s="54"/>
    </row>
    <row r="106" spans="1:12" ht="18.75" customHeight="1">
      <c r="A106" s="16" t="s">
        <v>82</v>
      </c>
      <c r="B106" s="24">
        <f aca="true" t="shared" si="22" ref="B106:H106">+B107+B108</f>
        <v>1538615.1399999997</v>
      </c>
      <c r="C106" s="24">
        <f t="shared" si="22"/>
        <v>2281088.97</v>
      </c>
      <c r="D106" s="24">
        <f t="shared" si="22"/>
        <v>2667345.62</v>
      </c>
      <c r="E106" s="24">
        <f t="shared" si="22"/>
        <v>1419385.0499999998</v>
      </c>
      <c r="F106" s="24">
        <f t="shared" si="22"/>
        <v>1996924.23</v>
      </c>
      <c r="G106" s="24">
        <f t="shared" si="22"/>
        <v>2854295.97</v>
      </c>
      <c r="H106" s="24">
        <f t="shared" si="22"/>
        <v>1489032.61</v>
      </c>
      <c r="I106" s="24">
        <f>+I107+I108</f>
        <v>540053.13</v>
      </c>
      <c r="J106" s="24">
        <f>+J107+J108</f>
        <v>929544.0399999999</v>
      </c>
      <c r="K106" s="48">
        <f>SUM(B106:J106)</f>
        <v>15716284.76</v>
      </c>
      <c r="L106" s="54"/>
    </row>
    <row r="107" spans="1:12" ht="18" customHeight="1">
      <c r="A107" s="16" t="s">
        <v>81</v>
      </c>
      <c r="B107" s="24">
        <f aca="true" t="shared" si="23" ref="B107:J107">+B48+B62+B69+B103</f>
        <v>1519346.3599999996</v>
      </c>
      <c r="C107" s="24">
        <f t="shared" si="23"/>
        <v>2255730.33</v>
      </c>
      <c r="D107" s="24">
        <f t="shared" si="23"/>
        <v>2641208.25</v>
      </c>
      <c r="E107" s="24">
        <f t="shared" si="23"/>
        <v>1396432.92</v>
      </c>
      <c r="F107" s="24">
        <f t="shared" si="23"/>
        <v>1973244.13</v>
      </c>
      <c r="G107" s="24">
        <f t="shared" si="23"/>
        <v>2823720.27</v>
      </c>
      <c r="H107" s="24">
        <f t="shared" si="23"/>
        <v>1468481.54</v>
      </c>
      <c r="I107" s="24">
        <f t="shared" si="23"/>
        <v>540053.13</v>
      </c>
      <c r="J107" s="24">
        <f t="shared" si="23"/>
        <v>915180.47</v>
      </c>
      <c r="K107" s="48">
        <f>SUM(B107:J107)</f>
        <v>15533397.399999999</v>
      </c>
      <c r="L107" s="54"/>
    </row>
    <row r="108" spans="1:11" ht="18.75" customHeight="1">
      <c r="A108" s="16" t="s">
        <v>98</v>
      </c>
      <c r="B108" s="24">
        <f aca="true" t="shared" si="24" ref="B108:J108">IF(+B57+B104+B109&lt;0,0,(B57+B104+B109))</f>
        <v>19268.78</v>
      </c>
      <c r="C108" s="24">
        <f t="shared" si="24"/>
        <v>25358.64</v>
      </c>
      <c r="D108" s="24">
        <f t="shared" si="24"/>
        <v>26137.37</v>
      </c>
      <c r="E108" s="24">
        <f t="shared" si="24"/>
        <v>22952.13</v>
      </c>
      <c r="F108" s="24">
        <f t="shared" si="24"/>
        <v>23680.1</v>
      </c>
      <c r="G108" s="24">
        <f t="shared" si="24"/>
        <v>30575.7</v>
      </c>
      <c r="H108" s="24">
        <f t="shared" si="24"/>
        <v>20551.07</v>
      </c>
      <c r="I108" s="19">
        <f t="shared" si="24"/>
        <v>0</v>
      </c>
      <c r="J108" s="24">
        <f t="shared" si="24"/>
        <v>14363.57</v>
      </c>
      <c r="K108" s="48">
        <f>SUM(B108:J108)</f>
        <v>182887.36000000002</v>
      </c>
    </row>
    <row r="109" spans="1:13" ht="18.75" customHeight="1">
      <c r="A109" s="16" t="s">
        <v>83</v>
      </c>
      <c r="B109" s="19">
        <v>0</v>
      </c>
      <c r="C109" s="19">
        <v>0</v>
      </c>
      <c r="D109" s="19">
        <v>0</v>
      </c>
      <c r="E109" s="19">
        <v>0</v>
      </c>
      <c r="F109" s="19">
        <v>0</v>
      </c>
      <c r="G109" s="19">
        <v>0</v>
      </c>
      <c r="H109" s="19">
        <v>0</v>
      </c>
      <c r="I109" s="19">
        <v>0</v>
      </c>
      <c r="J109" s="19">
        <v>0</v>
      </c>
      <c r="K109" s="19">
        <f>SUM(B109:J109)</f>
        <v>0</v>
      </c>
      <c r="M109" s="57"/>
    </row>
    <row r="110" spans="1:11" ht="18.75" customHeight="1">
      <c r="A110" s="16" t="s">
        <v>99</v>
      </c>
      <c r="B110" s="19">
        <v>0</v>
      </c>
      <c r="C110" s="19">
        <v>0</v>
      </c>
      <c r="D110" s="19">
        <v>0</v>
      </c>
      <c r="E110" s="19">
        <v>0</v>
      </c>
      <c r="F110" s="19">
        <v>0</v>
      </c>
      <c r="G110" s="19">
        <v>0</v>
      </c>
      <c r="H110" s="19">
        <v>0</v>
      </c>
      <c r="I110" s="19">
        <v>0</v>
      </c>
      <c r="J110" s="19">
        <v>0</v>
      </c>
      <c r="K110" s="48"/>
    </row>
    <row r="111" spans="1:11" ht="18.75" customHeight="1">
      <c r="A111" s="2"/>
      <c r="B111" s="20">
        <v>0</v>
      </c>
      <c r="C111" s="20">
        <v>0</v>
      </c>
      <c r="D111" s="20">
        <v>0</v>
      </c>
      <c r="E111" s="20">
        <v>0</v>
      </c>
      <c r="F111" s="20">
        <v>0</v>
      </c>
      <c r="G111" s="20">
        <v>0</v>
      </c>
      <c r="H111" s="20">
        <v>0</v>
      </c>
      <c r="I111" s="20">
        <v>0</v>
      </c>
      <c r="J111" s="20">
        <v>0</v>
      </c>
      <c r="K111" s="20"/>
    </row>
    <row r="112" spans="1:11" ht="18.75" customHeight="1">
      <c r="A112" s="37"/>
      <c r="B112" s="37"/>
      <c r="C112" s="37"/>
      <c r="D112" s="37"/>
      <c r="E112" s="37"/>
      <c r="F112" s="37"/>
      <c r="G112" s="37"/>
      <c r="H112" s="37"/>
      <c r="I112" s="37"/>
      <c r="J112" s="37"/>
      <c r="K112" s="37"/>
    </row>
    <row r="113" spans="1:11" ht="18.75" customHeight="1">
      <c r="A113" s="8"/>
      <c r="B113" s="45">
        <v>0</v>
      </c>
      <c r="C113" s="45">
        <v>0</v>
      </c>
      <c r="D113" s="45">
        <v>0</v>
      </c>
      <c r="E113" s="45">
        <v>0</v>
      </c>
      <c r="F113" s="45">
        <v>0</v>
      </c>
      <c r="G113" s="45">
        <v>0</v>
      </c>
      <c r="H113" s="45">
        <v>0</v>
      </c>
      <c r="I113" s="45">
        <v>0</v>
      </c>
      <c r="J113" s="45">
        <v>0</v>
      </c>
      <c r="K113" s="45"/>
    </row>
    <row r="114" spans="1:12" ht="18.75" customHeight="1">
      <c r="A114" s="25" t="s">
        <v>69</v>
      </c>
      <c r="B114" s="18">
        <v>0</v>
      </c>
      <c r="C114" s="18">
        <v>0</v>
      </c>
      <c r="D114" s="18">
        <v>0</v>
      </c>
      <c r="E114" s="18">
        <v>0</v>
      </c>
      <c r="F114" s="18">
        <v>0</v>
      </c>
      <c r="G114" s="18">
        <v>0</v>
      </c>
      <c r="H114" s="18">
        <v>0</v>
      </c>
      <c r="I114" s="18">
        <v>0</v>
      </c>
      <c r="J114" s="18">
        <v>0</v>
      </c>
      <c r="K114" s="41">
        <f>SUM(K115:K133)</f>
        <v>15716284.770000003</v>
      </c>
      <c r="L114" s="54"/>
    </row>
    <row r="115" spans="1:11" ht="18.75" customHeight="1">
      <c r="A115" s="26" t="s">
        <v>70</v>
      </c>
      <c r="B115" s="27">
        <v>200495.33</v>
      </c>
      <c r="C115" s="40">
        <v>0</v>
      </c>
      <c r="D115" s="40">
        <v>0</v>
      </c>
      <c r="E115" s="40">
        <v>0</v>
      </c>
      <c r="F115" s="40">
        <v>0</v>
      </c>
      <c r="G115" s="40">
        <v>0</v>
      </c>
      <c r="H115" s="40">
        <v>0</v>
      </c>
      <c r="I115" s="40">
        <v>0</v>
      </c>
      <c r="J115" s="40">
        <v>0</v>
      </c>
      <c r="K115" s="41">
        <f>SUM(B115:J115)</f>
        <v>200495.33</v>
      </c>
    </row>
    <row r="116" spans="1:11" ht="18.75" customHeight="1">
      <c r="A116" s="26" t="s">
        <v>71</v>
      </c>
      <c r="B116" s="27">
        <v>1338119.81</v>
      </c>
      <c r="C116" s="40">
        <v>0</v>
      </c>
      <c r="D116" s="40">
        <v>0</v>
      </c>
      <c r="E116" s="40">
        <v>0</v>
      </c>
      <c r="F116" s="40">
        <v>0</v>
      </c>
      <c r="G116" s="40">
        <v>0</v>
      </c>
      <c r="H116" s="40">
        <v>0</v>
      </c>
      <c r="I116" s="40">
        <v>0</v>
      </c>
      <c r="J116" s="40">
        <v>0</v>
      </c>
      <c r="K116" s="41">
        <f aca="true" t="shared" si="25" ref="K116:K133">SUM(B116:J116)</f>
        <v>1338119.81</v>
      </c>
    </row>
    <row r="117" spans="1:11" ht="18.75" customHeight="1">
      <c r="A117" s="26" t="s">
        <v>72</v>
      </c>
      <c r="B117" s="40">
        <v>0</v>
      </c>
      <c r="C117" s="27">
        <f>+C106</f>
        <v>2281088.97</v>
      </c>
      <c r="D117" s="40">
        <v>0</v>
      </c>
      <c r="E117" s="40">
        <v>0</v>
      </c>
      <c r="F117" s="40">
        <v>0</v>
      </c>
      <c r="G117" s="40">
        <v>0</v>
      </c>
      <c r="H117" s="40">
        <v>0</v>
      </c>
      <c r="I117" s="40">
        <v>0</v>
      </c>
      <c r="J117" s="40">
        <v>0</v>
      </c>
      <c r="K117" s="41">
        <f t="shared" si="25"/>
        <v>2281088.97</v>
      </c>
    </row>
    <row r="118" spans="1:11" ht="18.75" customHeight="1">
      <c r="A118" s="26" t="s">
        <v>73</v>
      </c>
      <c r="B118" s="40">
        <v>0</v>
      </c>
      <c r="C118" s="40">
        <v>0</v>
      </c>
      <c r="D118" s="27">
        <f>+D106</f>
        <v>2667345.62</v>
      </c>
      <c r="E118" s="40">
        <v>0</v>
      </c>
      <c r="F118" s="40">
        <v>0</v>
      </c>
      <c r="G118" s="40">
        <v>0</v>
      </c>
      <c r="H118" s="40">
        <v>0</v>
      </c>
      <c r="I118" s="40">
        <v>0</v>
      </c>
      <c r="J118" s="40">
        <v>0</v>
      </c>
      <c r="K118" s="41">
        <f t="shared" si="25"/>
        <v>2667345.62</v>
      </c>
    </row>
    <row r="119" spans="1:11" ht="18.75" customHeight="1">
      <c r="A119" s="26" t="s">
        <v>117</v>
      </c>
      <c r="B119" s="40">
        <v>0</v>
      </c>
      <c r="C119" s="40">
        <v>0</v>
      </c>
      <c r="D119" s="40">
        <v>0</v>
      </c>
      <c r="E119" s="27">
        <v>1277446.55</v>
      </c>
      <c r="F119" s="40">
        <v>0</v>
      </c>
      <c r="G119" s="40">
        <v>0</v>
      </c>
      <c r="H119" s="40">
        <v>0</v>
      </c>
      <c r="I119" s="40">
        <v>0</v>
      </c>
      <c r="J119" s="40">
        <v>0</v>
      </c>
      <c r="K119" s="41">
        <f t="shared" si="25"/>
        <v>1277446.55</v>
      </c>
    </row>
    <row r="120" spans="1:11" ht="18.75" customHeight="1">
      <c r="A120" s="26" t="s">
        <v>118</v>
      </c>
      <c r="B120" s="40">
        <v>0</v>
      </c>
      <c r="C120" s="40">
        <v>0</v>
      </c>
      <c r="D120" s="40">
        <v>0</v>
      </c>
      <c r="E120" s="27">
        <v>141938.5</v>
      </c>
      <c r="F120" s="40">
        <v>0</v>
      </c>
      <c r="G120" s="40">
        <v>0</v>
      </c>
      <c r="H120" s="40">
        <v>0</v>
      </c>
      <c r="I120" s="40">
        <v>0</v>
      </c>
      <c r="J120" s="40">
        <v>0</v>
      </c>
      <c r="K120" s="41">
        <f t="shared" si="25"/>
        <v>141938.5</v>
      </c>
    </row>
    <row r="121" spans="1:11" ht="18.75" customHeight="1">
      <c r="A121" s="68" t="s">
        <v>119</v>
      </c>
      <c r="B121" s="40">
        <v>0</v>
      </c>
      <c r="C121" s="40">
        <v>0</v>
      </c>
      <c r="D121" s="40">
        <v>0</v>
      </c>
      <c r="E121" s="40">
        <v>0</v>
      </c>
      <c r="F121" s="27">
        <v>384597.3</v>
      </c>
      <c r="G121" s="40">
        <v>0</v>
      </c>
      <c r="H121" s="40">
        <v>0</v>
      </c>
      <c r="I121" s="40">
        <v>0</v>
      </c>
      <c r="J121" s="40">
        <v>0</v>
      </c>
      <c r="K121" s="41">
        <f t="shared" si="25"/>
        <v>384597.3</v>
      </c>
    </row>
    <row r="122" spans="1:11" ht="18.75" customHeight="1">
      <c r="A122" s="68" t="s">
        <v>120</v>
      </c>
      <c r="B122" s="40">
        <v>0</v>
      </c>
      <c r="C122" s="40">
        <v>0</v>
      </c>
      <c r="D122" s="40">
        <v>0</v>
      </c>
      <c r="E122" s="40">
        <v>0</v>
      </c>
      <c r="F122" s="27">
        <v>713590.26</v>
      </c>
      <c r="G122" s="40">
        <v>0</v>
      </c>
      <c r="H122" s="40">
        <v>0</v>
      </c>
      <c r="I122" s="40">
        <v>0</v>
      </c>
      <c r="J122" s="40">
        <v>0</v>
      </c>
      <c r="K122" s="41">
        <f t="shared" si="25"/>
        <v>713590.26</v>
      </c>
    </row>
    <row r="123" spans="1:11" ht="18.75" customHeight="1">
      <c r="A123" s="68" t="s">
        <v>121</v>
      </c>
      <c r="B123" s="40">
        <v>0</v>
      </c>
      <c r="C123" s="40">
        <v>0</v>
      </c>
      <c r="D123" s="40">
        <v>0</v>
      </c>
      <c r="E123" s="40">
        <v>0</v>
      </c>
      <c r="F123" s="27">
        <v>99572.8</v>
      </c>
      <c r="G123" s="40">
        <v>0</v>
      </c>
      <c r="H123" s="40">
        <v>0</v>
      </c>
      <c r="I123" s="40">
        <v>0</v>
      </c>
      <c r="J123" s="40">
        <v>0</v>
      </c>
      <c r="K123" s="41">
        <f t="shared" si="25"/>
        <v>99572.8</v>
      </c>
    </row>
    <row r="124" spans="1:11" ht="18.75" customHeight="1">
      <c r="A124" s="68" t="s">
        <v>122</v>
      </c>
      <c r="B124" s="70">
        <v>0</v>
      </c>
      <c r="C124" s="70">
        <v>0</v>
      </c>
      <c r="D124" s="70">
        <v>0</v>
      </c>
      <c r="E124" s="70">
        <v>0</v>
      </c>
      <c r="F124" s="71">
        <v>799163.88</v>
      </c>
      <c r="G124" s="70">
        <v>0</v>
      </c>
      <c r="H124" s="70">
        <v>0</v>
      </c>
      <c r="I124" s="70">
        <v>0</v>
      </c>
      <c r="J124" s="70">
        <v>0</v>
      </c>
      <c r="K124" s="71">
        <f t="shared" si="25"/>
        <v>799163.88</v>
      </c>
    </row>
    <row r="125" spans="1:11" ht="18.75" customHeight="1">
      <c r="A125" s="68" t="s">
        <v>123</v>
      </c>
      <c r="B125" s="40">
        <v>0</v>
      </c>
      <c r="C125" s="40">
        <v>0</v>
      </c>
      <c r="D125" s="40">
        <v>0</v>
      </c>
      <c r="E125" s="40">
        <v>0</v>
      </c>
      <c r="F125" s="40">
        <v>0</v>
      </c>
      <c r="G125" s="27">
        <v>835770.17</v>
      </c>
      <c r="H125" s="40">
        <v>0</v>
      </c>
      <c r="I125" s="40">
        <v>0</v>
      </c>
      <c r="J125" s="40">
        <v>0</v>
      </c>
      <c r="K125" s="41">
        <f t="shared" si="25"/>
        <v>835770.17</v>
      </c>
    </row>
    <row r="126" spans="1:11" ht="18.75" customHeight="1">
      <c r="A126" s="68" t="s">
        <v>124</v>
      </c>
      <c r="B126" s="40">
        <v>0</v>
      </c>
      <c r="C126" s="40">
        <v>0</v>
      </c>
      <c r="D126" s="40">
        <v>0</v>
      </c>
      <c r="E126" s="40">
        <v>0</v>
      </c>
      <c r="F126" s="40">
        <v>0</v>
      </c>
      <c r="G126" s="27">
        <v>66311.74</v>
      </c>
      <c r="H126" s="40">
        <v>0</v>
      </c>
      <c r="I126" s="40">
        <v>0</v>
      </c>
      <c r="J126" s="40">
        <v>0</v>
      </c>
      <c r="K126" s="41">
        <f t="shared" si="25"/>
        <v>66311.74</v>
      </c>
    </row>
    <row r="127" spans="1:11" ht="18.75" customHeight="1">
      <c r="A127" s="68" t="s">
        <v>125</v>
      </c>
      <c r="B127" s="40">
        <v>0</v>
      </c>
      <c r="C127" s="40">
        <v>0</v>
      </c>
      <c r="D127" s="40">
        <v>0</v>
      </c>
      <c r="E127" s="40">
        <v>0</v>
      </c>
      <c r="F127" s="40">
        <v>0</v>
      </c>
      <c r="G127" s="27">
        <v>422788.06</v>
      </c>
      <c r="H127" s="40">
        <v>0</v>
      </c>
      <c r="I127" s="40">
        <v>0</v>
      </c>
      <c r="J127" s="40">
        <v>0</v>
      </c>
      <c r="K127" s="41">
        <f t="shared" si="25"/>
        <v>422788.06</v>
      </c>
    </row>
    <row r="128" spans="1:11" ht="18.75" customHeight="1">
      <c r="A128" s="68" t="s">
        <v>126</v>
      </c>
      <c r="B128" s="40">
        <v>0</v>
      </c>
      <c r="C128" s="40">
        <v>0</v>
      </c>
      <c r="D128" s="40">
        <v>0</v>
      </c>
      <c r="E128" s="40">
        <v>0</v>
      </c>
      <c r="F128" s="40">
        <v>0</v>
      </c>
      <c r="G128" s="27">
        <v>416312.95</v>
      </c>
      <c r="H128" s="40">
        <v>0</v>
      </c>
      <c r="I128" s="40">
        <v>0</v>
      </c>
      <c r="J128" s="40">
        <v>0</v>
      </c>
      <c r="K128" s="41">
        <f t="shared" si="25"/>
        <v>416312.95</v>
      </c>
    </row>
    <row r="129" spans="1:11" ht="18.75" customHeight="1">
      <c r="A129" s="68" t="s">
        <v>127</v>
      </c>
      <c r="B129" s="40">
        <v>0</v>
      </c>
      <c r="C129" s="40">
        <v>0</v>
      </c>
      <c r="D129" s="40">
        <v>0</v>
      </c>
      <c r="E129" s="40">
        <v>0</v>
      </c>
      <c r="F129" s="40">
        <v>0</v>
      </c>
      <c r="G129" s="27">
        <v>1113113.05</v>
      </c>
      <c r="H129" s="40">
        <v>0</v>
      </c>
      <c r="I129" s="40">
        <v>0</v>
      </c>
      <c r="J129" s="40">
        <v>0</v>
      </c>
      <c r="K129" s="41">
        <f t="shared" si="25"/>
        <v>1113113.05</v>
      </c>
    </row>
    <row r="130" spans="1:11" ht="18.75" customHeight="1">
      <c r="A130" s="68" t="s">
        <v>128</v>
      </c>
      <c r="B130" s="40">
        <v>0</v>
      </c>
      <c r="C130" s="40">
        <v>0</v>
      </c>
      <c r="D130" s="40">
        <v>0</v>
      </c>
      <c r="E130" s="40">
        <v>0</v>
      </c>
      <c r="F130" s="40">
        <v>0</v>
      </c>
      <c r="G130" s="40">
        <v>0</v>
      </c>
      <c r="H130" s="27">
        <v>524969.56</v>
      </c>
      <c r="I130" s="40">
        <v>0</v>
      </c>
      <c r="J130" s="40">
        <v>0</v>
      </c>
      <c r="K130" s="41">
        <f t="shared" si="25"/>
        <v>524969.56</v>
      </c>
    </row>
    <row r="131" spans="1:11" ht="18.75" customHeight="1">
      <c r="A131" s="68" t="s">
        <v>129</v>
      </c>
      <c r="B131" s="40">
        <v>0</v>
      </c>
      <c r="C131" s="40">
        <v>0</v>
      </c>
      <c r="D131" s="40">
        <v>0</v>
      </c>
      <c r="E131" s="40">
        <v>0</v>
      </c>
      <c r="F131" s="40">
        <v>0</v>
      </c>
      <c r="G131" s="40">
        <v>0</v>
      </c>
      <c r="H131" s="27">
        <v>964063.05</v>
      </c>
      <c r="I131" s="40">
        <v>0</v>
      </c>
      <c r="J131" s="40">
        <v>0</v>
      </c>
      <c r="K131" s="41">
        <f t="shared" si="25"/>
        <v>964063.05</v>
      </c>
    </row>
    <row r="132" spans="1:11" ht="18.75" customHeight="1">
      <c r="A132" s="68" t="s">
        <v>130</v>
      </c>
      <c r="B132" s="40">
        <v>0</v>
      </c>
      <c r="C132" s="40">
        <v>0</v>
      </c>
      <c r="D132" s="40">
        <v>0</v>
      </c>
      <c r="E132" s="40">
        <v>0</v>
      </c>
      <c r="F132" s="40">
        <v>0</v>
      </c>
      <c r="G132" s="40">
        <v>0</v>
      </c>
      <c r="H132" s="40">
        <v>0</v>
      </c>
      <c r="I132" s="27">
        <v>540053.13</v>
      </c>
      <c r="J132" s="40">
        <v>0</v>
      </c>
      <c r="K132" s="41">
        <f t="shared" si="25"/>
        <v>540053.13</v>
      </c>
    </row>
    <row r="133" spans="1:11" ht="18.75" customHeight="1">
      <c r="A133" s="69" t="s">
        <v>131</v>
      </c>
      <c r="B133" s="42">
        <v>0</v>
      </c>
      <c r="C133" s="42">
        <v>0</v>
      </c>
      <c r="D133" s="42">
        <v>0</v>
      </c>
      <c r="E133" s="42">
        <v>0</v>
      </c>
      <c r="F133" s="42">
        <v>0</v>
      </c>
      <c r="G133" s="42">
        <v>0</v>
      </c>
      <c r="H133" s="42">
        <v>0</v>
      </c>
      <c r="I133" s="42">
        <v>0</v>
      </c>
      <c r="J133" s="43">
        <v>929544.04</v>
      </c>
      <c r="K133" s="44">
        <f t="shared" si="25"/>
        <v>929544.04</v>
      </c>
    </row>
    <row r="134" spans="1:11" ht="18.75" customHeight="1">
      <c r="A134" s="76" t="s">
        <v>137</v>
      </c>
      <c r="B134" s="50">
        <v>0</v>
      </c>
      <c r="C134" s="50">
        <v>0</v>
      </c>
      <c r="D134" s="50">
        <v>0</v>
      </c>
      <c r="E134" s="50">
        <v>0</v>
      </c>
      <c r="F134" s="50">
        <v>0</v>
      </c>
      <c r="G134" s="50">
        <v>0</v>
      </c>
      <c r="H134" s="50">
        <v>0</v>
      </c>
      <c r="I134" s="50">
        <v>0</v>
      </c>
      <c r="J134" s="50">
        <f>J106-J133</f>
        <v>0</v>
      </c>
      <c r="K134" s="51"/>
    </row>
    <row r="135" ht="18.75" customHeight="1">
      <c r="A135" s="76" t="s">
        <v>136</v>
      </c>
    </row>
    <row r="136" ht="18.75" customHeight="1">
      <c r="A136" s="39"/>
    </row>
    <row r="137" ht="15.75">
      <c r="A137" s="38"/>
    </row>
  </sheetData>
  <sheetProtection/>
  <mergeCells count="7">
    <mergeCell ref="A1:K1"/>
    <mergeCell ref="A2:K2"/>
    <mergeCell ref="A4:A6"/>
    <mergeCell ref="K4:K6"/>
    <mergeCell ref="B4:J4"/>
    <mergeCell ref="I5:I6"/>
    <mergeCell ref="J5:J6"/>
  </mergeCells>
  <printOptions/>
  <pageMargins left="0.6692913385826772" right="0.7874015748031497" top="0.4724409448818898" bottom="0.31496062992125984" header="0.2362204724409449" footer="0.11811023622047245"/>
  <pageSetup fitToHeight="1" fitToWidth="1" horizontalDpi="600" verticalDpi="600" orientation="portrait" paperSize="9" scale="31" r:id="rId1"/>
  <rowBreaks count="1" manualBreakCount="1">
    <brk id="5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2015-08-25T13:36:28Z</cp:lastPrinted>
  <dcterms:created xsi:type="dcterms:W3CDTF">2012-11-28T17:54:39Z</dcterms:created>
  <dcterms:modified xsi:type="dcterms:W3CDTF">2017-09-22T19:11:46Z</dcterms:modified>
  <cp:category/>
  <cp:version/>
  <cp:contentType/>
  <cp:contentStatus/>
</cp:coreProperties>
</file>