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<sst xmlns="http://schemas.openxmlformats.org/spreadsheetml/2006/main" count="140" uniqueCount="140">
  <si>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</si>
  <si>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</si>
  <si>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</si>
  <si>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</si>
  <si>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</si>
  <si>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</si>
  <si>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</si>
  <si>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</si>
  <si>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</si>
  <si>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</si>
  <si>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</si>
  <si>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</si>
  <si>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</si>
  <si>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</si>
  <si>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</si>
  <si>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</si>
  <si>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</si>
  <si>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</si>
  <si>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</si>
  <si>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</si>
  <si>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</si>
  <si>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</si>
  <si>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</si>
  <si>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</si>
  <si>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</si>
  <si>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</si>
  <si>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</si>
  <si>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</si>
  <si>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</si>
  <si>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</si>
  <si>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</si>
  <si>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</si>
  <si>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</si>
  <si>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</si>
  <si>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</si>
  <si>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</si>
  <si>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</si>
  <si>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</si>
  <si>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</si>
  <si>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</si>
  <si>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</si>
  <si>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</si>
  <si>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</si>
  <si>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</si>
  <si>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</si>
  <si>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</si>
  <si>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</si>
  <si>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</si>
  <si>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</si>
  <si>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</si>
  <si>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</si>
  <si>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</si>
  <si>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</si>
  <si>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</si>
  <si>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</si>
  <si>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</si>
  <si>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</si>
  <si>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</si>
  <si>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</si>
  <si>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</si>
  <si>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</si>
  <si>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</si>
  <si>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</si>
  <si>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</si>
  <si>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</si>
  <si>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</si>
  <si>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</si>
  <si>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</si>
  <si>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</si>
  <si>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</si>
  <si>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</si>
  <si>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</si>
  <si>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</si>
  <si>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</si>
  <si>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</si>
  <si>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</si>
  <si>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</si>
  <si>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</si>
  <si>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</si>
  <si>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</si>
  <si>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</si>
  <si>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</si>
  <si>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</si>
  <si>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</si>
  <si>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</si>
  <si>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</si>
  <si>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</si>
  <si>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</si>
  <si>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</si>
  <si>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</si>
  <si>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</si>
  <si>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</si>
  <si>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</si>
  <si>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</si>
  <si>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</si>
  <si>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</si>
  <si>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</si>
  <si>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</si>
  <si>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</si>
  <si>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</si>
  <si>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</si>
  <si>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</si>
  <si>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</si>
  <si>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</si>
  <si>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</si>
  <si>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</si>
  <si>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</si>
  <si>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</si>
  <si>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</si>
  <si>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</si>
  <si>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</si>
  <si>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</si>
  <si>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</si>
  <si>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</si>
  <si>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</si>
  <si>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</si>
  <si>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</si>
  <si>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</si>
  <si>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</si>
  <si>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</si>
  <si>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</si>
  <si>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</si>
  <si>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</si>
  <si>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</si>
  <si>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</si>
  <si>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</si>
  <si>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</si>
  <si>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</si>
  <si>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</si>
  <si>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</si>
  <si>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</si>
  <si>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</si>
  <si>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6.2.17. Descumprimento de Entrega Certidão Negativa de Tributos</t>
  </si>
  <si>
    <t>OPERAÇÃO 05/09/17 - VENCIMENTO 13/09/17</t>
  </si>
  <si>
    <t>6.2.31. Ajuste de Remuneração Previsto Contratualmente ¹</t>
  </si>
  <si>
    <t>Notas:</t>
  </si>
  <si>
    <t>¹ Ajuste de remuneração previsto contratualmente, período de 25/07/17 a 24/08/17, parcela 4/16.</t>
  </si>
  <si>
    <t>6.3. Revisão de Remuneração pelo Transporte Coletivo ²</t>
  </si>
  <si>
    <t>² Rede da Madrugada de jan/17 (áreas 2 e 7) e mai/17 (área 2).</t>
  </si>
  <si>
    <t xml:space="preserve">   Linhas da USP de julho/17.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</si>
</sst>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620394</v>
      </c>
      <c r="C7" s="9">
        <f t="shared" si="0"/>
        <v>804240</v>
      </c>
      <c r="D7" s="9">
        <f t="shared" si="0"/>
        <v>822435</v>
      </c>
      <c r="E7" s="9">
        <f t="shared" si="0"/>
        <v>559851</v>
      </c>
      <c r="F7" s="9">
        <f t="shared" si="0"/>
        <v>703160</v>
      </c>
      <c r="G7" s="9">
        <f t="shared" si="0"/>
        <v>1265932</v>
      </c>
      <c r="H7" s="9">
        <f t="shared" si="0"/>
        <v>576327</v>
      </c>
      <c r="I7" s="9">
        <f t="shared" si="0"/>
        <v>128168</v>
      </c>
      <c r="J7" s="9">
        <f t="shared" si="0"/>
        <v>336836</v>
      </c>
      <c r="K7" s="9">
        <f t="shared" si="0"/>
        <v>5817343</v>
      </c>
      <c r="L7" s="50"/>
    </row>
    <row r="8" spans="1:11" ht="17.25" customHeight="1">
      <c r="A8" s="10" t="s">
        <v>96</v>
      </c>
      <c r="B8" s="11">
        <f>B9+B12+B16</f>
        <v>288304</v>
      </c>
      <c r="C8" s="11">
        <f aca="true" t="shared" si="1" ref="C8:J8">C9+C12+C16</f>
        <v>384242</v>
      </c>
      <c r="D8" s="11">
        <f t="shared" si="1"/>
        <v>364935</v>
      </c>
      <c r="E8" s="11">
        <f t="shared" si="1"/>
        <v>268097</v>
      </c>
      <c r="F8" s="11">
        <f t="shared" si="1"/>
        <v>320557</v>
      </c>
      <c r="G8" s="11">
        <f t="shared" si="1"/>
        <v>585086</v>
      </c>
      <c r="H8" s="11">
        <f t="shared" si="1"/>
        <v>295491</v>
      </c>
      <c r="I8" s="11">
        <f t="shared" si="1"/>
        <v>54920</v>
      </c>
      <c r="J8" s="11">
        <f t="shared" si="1"/>
        <v>146934</v>
      </c>
      <c r="K8" s="11">
        <f>SUM(B8:J8)</f>
        <v>2708566</v>
      </c>
    </row>
    <row r="9" spans="1:11" ht="17.25" customHeight="1">
      <c r="A9" s="15" t="s">
        <v>16</v>
      </c>
      <c r="B9" s="13">
        <f>+B10+B11</f>
        <v>34292</v>
      </c>
      <c r="C9" s="13">
        <f aca="true" t="shared" si="2" ref="C9:J9">+C10+C11</f>
        <v>48743</v>
      </c>
      <c r="D9" s="13">
        <f t="shared" si="2"/>
        <v>42764</v>
      </c>
      <c r="E9" s="13">
        <f t="shared" si="2"/>
        <v>33171</v>
      </c>
      <c r="F9" s="13">
        <f t="shared" si="2"/>
        <v>33421</v>
      </c>
      <c r="G9" s="13">
        <f t="shared" si="2"/>
        <v>48638</v>
      </c>
      <c r="H9" s="13">
        <f t="shared" si="2"/>
        <v>44557</v>
      </c>
      <c r="I9" s="13">
        <f t="shared" si="2"/>
        <v>7833</v>
      </c>
      <c r="J9" s="13">
        <f t="shared" si="2"/>
        <v>15725</v>
      </c>
      <c r="K9" s="11">
        <f>SUM(B9:J9)</f>
        <v>309144</v>
      </c>
    </row>
    <row r="10" spans="1:11" ht="17.25" customHeight="1">
      <c r="A10" s="29" t="s">
        <v>17</v>
      </c>
      <c r="B10" s="13">
        <v>34292</v>
      </c>
      <c r="C10" s="13">
        <v>48743</v>
      </c>
      <c r="D10" s="13">
        <v>42764</v>
      </c>
      <c r="E10" s="13">
        <v>33171</v>
      </c>
      <c r="F10" s="13">
        <v>33421</v>
      </c>
      <c r="G10" s="13">
        <v>48638</v>
      </c>
      <c r="H10" s="13">
        <v>44557</v>
      </c>
      <c r="I10" s="13">
        <v>7833</v>
      </c>
      <c r="J10" s="13">
        <v>15725</v>
      </c>
      <c r="K10" s="11">
        <f>SUM(B10:J10)</f>
        <v>309144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238305</v>
      </c>
      <c r="C12" s="17">
        <f t="shared" si="3"/>
        <v>313532</v>
      </c>
      <c r="D12" s="17">
        <f t="shared" si="3"/>
        <v>302157</v>
      </c>
      <c r="E12" s="17">
        <f t="shared" si="3"/>
        <v>221192</v>
      </c>
      <c r="F12" s="17">
        <f t="shared" si="3"/>
        <v>266510</v>
      </c>
      <c r="G12" s="17">
        <f t="shared" si="3"/>
        <v>498053</v>
      </c>
      <c r="H12" s="17">
        <f t="shared" si="3"/>
        <v>235573</v>
      </c>
      <c r="I12" s="17">
        <f t="shared" si="3"/>
        <v>43730</v>
      </c>
      <c r="J12" s="17">
        <f t="shared" si="3"/>
        <v>122888</v>
      </c>
      <c r="K12" s="11">
        <f aca="true" t="shared" si="4" ref="K12:K27">SUM(B12:J12)</f>
        <v>2241940</v>
      </c>
    </row>
    <row r="13" spans="1:13" ht="17.25" customHeight="1">
      <c r="A13" s="14" t="s">
        <v>19</v>
      </c>
      <c r="B13" s="13">
        <v>108792</v>
      </c>
      <c r="C13" s="13">
        <v>153781</v>
      </c>
      <c r="D13" s="13">
        <v>153533</v>
      </c>
      <c r="E13" s="13">
        <v>108537</v>
      </c>
      <c r="F13" s="13">
        <v>129979</v>
      </c>
      <c r="G13" s="13">
        <v>226104</v>
      </c>
      <c r="H13" s="13">
        <v>103851</v>
      </c>
      <c r="I13" s="13">
        <v>23660</v>
      </c>
      <c r="J13" s="13">
        <v>61682</v>
      </c>
      <c r="K13" s="11">
        <f t="shared" si="4"/>
        <v>1069919</v>
      </c>
      <c r="L13" s="50"/>
      <c r="M13" s="51"/>
    </row>
    <row r="14" spans="1:12" ht="17.25" customHeight="1">
      <c r="A14" s="14" t="s">
        <v>20</v>
      </c>
      <c r="B14" s="13">
        <v>119002</v>
      </c>
      <c r="C14" s="13">
        <v>143429</v>
      </c>
      <c r="D14" s="13">
        <v>137541</v>
      </c>
      <c r="E14" s="13">
        <v>102337</v>
      </c>
      <c r="F14" s="13">
        <v>126519</v>
      </c>
      <c r="G14" s="13">
        <v>254972</v>
      </c>
      <c r="H14" s="13">
        <v>114125</v>
      </c>
      <c r="I14" s="13">
        <v>17468</v>
      </c>
      <c r="J14" s="13">
        <v>57428</v>
      </c>
      <c r="K14" s="11">
        <f t="shared" si="4"/>
        <v>1072821</v>
      </c>
      <c r="L14" s="50"/>
    </row>
    <row r="15" spans="1:11" ht="17.25" customHeight="1">
      <c r="A15" s="14" t="s">
        <v>21</v>
      </c>
      <c r="B15" s="13">
        <v>10511</v>
      </c>
      <c r="C15" s="13">
        <v>16322</v>
      </c>
      <c r="D15" s="13">
        <v>11083</v>
      </c>
      <c r="E15" s="13">
        <v>10318</v>
      </c>
      <c r="F15" s="13">
        <v>10012</v>
      </c>
      <c r="G15" s="13">
        <v>16977</v>
      </c>
      <c r="H15" s="13">
        <v>17597</v>
      </c>
      <c r="I15" s="13">
        <v>2602</v>
      </c>
      <c r="J15" s="13">
        <v>3778</v>
      </c>
      <c r="K15" s="11">
        <f t="shared" si="4"/>
        <v>99200</v>
      </c>
    </row>
    <row r="16" spans="1:11" ht="17.25" customHeight="1">
      <c r="A16" s="15" t="s">
        <v>92</v>
      </c>
      <c r="B16" s="13">
        <f>B17+B18+B19</f>
        <v>15707</v>
      </c>
      <c r="C16" s="13">
        <f aca="true" t="shared" si="5" ref="C16:J16">C17+C18+C19</f>
        <v>21967</v>
      </c>
      <c r="D16" s="13">
        <f t="shared" si="5"/>
        <v>20014</v>
      </c>
      <c r="E16" s="13">
        <f t="shared" si="5"/>
        <v>13734</v>
      </c>
      <c r="F16" s="13">
        <f t="shared" si="5"/>
        <v>20626</v>
      </c>
      <c r="G16" s="13">
        <f t="shared" si="5"/>
        <v>38395</v>
      </c>
      <c r="H16" s="13">
        <f t="shared" si="5"/>
        <v>15361</v>
      </c>
      <c r="I16" s="13">
        <f t="shared" si="5"/>
        <v>3357</v>
      </c>
      <c r="J16" s="13">
        <f t="shared" si="5"/>
        <v>8321</v>
      </c>
      <c r="K16" s="11">
        <f t="shared" si="4"/>
        <v>157482</v>
      </c>
    </row>
    <row r="17" spans="1:11" ht="17.25" customHeight="1">
      <c r="A17" s="14" t="s">
        <v>93</v>
      </c>
      <c r="B17" s="13">
        <v>15571</v>
      </c>
      <c r="C17" s="13">
        <v>21773</v>
      </c>
      <c r="D17" s="13">
        <v>19893</v>
      </c>
      <c r="E17" s="13">
        <v>13601</v>
      </c>
      <c r="F17" s="13">
        <v>20450</v>
      </c>
      <c r="G17" s="13">
        <v>38039</v>
      </c>
      <c r="H17" s="13">
        <v>15205</v>
      </c>
      <c r="I17" s="13">
        <v>3337</v>
      </c>
      <c r="J17" s="13">
        <v>8258</v>
      </c>
      <c r="K17" s="11">
        <f t="shared" si="4"/>
        <v>156127</v>
      </c>
    </row>
    <row r="18" spans="1:11" ht="17.25" customHeight="1">
      <c r="A18" s="14" t="s">
        <v>94</v>
      </c>
      <c r="B18" s="13">
        <v>129</v>
      </c>
      <c r="C18" s="13">
        <v>163</v>
      </c>
      <c r="D18" s="13">
        <v>108</v>
      </c>
      <c r="E18" s="13">
        <v>121</v>
      </c>
      <c r="F18" s="13">
        <v>168</v>
      </c>
      <c r="G18" s="13">
        <v>336</v>
      </c>
      <c r="H18" s="13">
        <v>139</v>
      </c>
      <c r="I18" s="13">
        <v>19</v>
      </c>
      <c r="J18" s="13">
        <v>59</v>
      </c>
      <c r="K18" s="11">
        <f t="shared" si="4"/>
        <v>1242</v>
      </c>
    </row>
    <row r="19" spans="1:11" ht="17.25" customHeight="1">
      <c r="A19" s="14" t="s">
        <v>95</v>
      </c>
      <c r="B19" s="13">
        <v>7</v>
      </c>
      <c r="C19" s="13">
        <v>31</v>
      </c>
      <c r="D19" s="13">
        <v>13</v>
      </c>
      <c r="E19" s="13">
        <v>12</v>
      </c>
      <c r="F19" s="13">
        <v>8</v>
      </c>
      <c r="G19" s="13">
        <v>20</v>
      </c>
      <c r="H19" s="13">
        <v>17</v>
      </c>
      <c r="I19" s="13">
        <v>1</v>
      </c>
      <c r="J19" s="13">
        <v>4</v>
      </c>
      <c r="K19" s="11">
        <f t="shared" si="4"/>
        <v>113</v>
      </c>
    </row>
    <row r="20" spans="1:11" ht="17.25" customHeight="1">
      <c r="A20" s="16" t="s">
        <v>22</v>
      </c>
      <c r="B20" s="11">
        <f>+B21+B22+B23</f>
        <v>168509</v>
      </c>
      <c r="C20" s="11">
        <f aca="true" t="shared" si="6" ref="C20:J20">+C21+C22+C23</f>
        <v>193842</v>
      </c>
      <c r="D20" s="11">
        <f t="shared" si="6"/>
        <v>218101</v>
      </c>
      <c r="E20" s="11">
        <f t="shared" si="6"/>
        <v>138470</v>
      </c>
      <c r="F20" s="11">
        <f t="shared" si="6"/>
        <v>206494</v>
      </c>
      <c r="G20" s="11">
        <f t="shared" si="6"/>
        <v>413615</v>
      </c>
      <c r="H20" s="11">
        <f t="shared" si="6"/>
        <v>143368</v>
      </c>
      <c r="I20" s="11">
        <f t="shared" si="6"/>
        <v>33697</v>
      </c>
      <c r="J20" s="11">
        <f t="shared" si="6"/>
        <v>82844</v>
      </c>
      <c r="K20" s="11">
        <f t="shared" si="4"/>
        <v>1598940</v>
      </c>
    </row>
    <row r="21" spans="1:12" ht="17.25" customHeight="1">
      <c r="A21" s="12" t="s">
        <v>23</v>
      </c>
      <c r="B21" s="13">
        <v>85153</v>
      </c>
      <c r="C21" s="13">
        <v>108128</v>
      </c>
      <c r="D21" s="13">
        <v>123645</v>
      </c>
      <c r="E21" s="13">
        <v>76591</v>
      </c>
      <c r="F21" s="13">
        <v>112275</v>
      </c>
      <c r="G21" s="13">
        <v>207282</v>
      </c>
      <c r="H21" s="13">
        <v>75708</v>
      </c>
      <c r="I21" s="13">
        <v>20210</v>
      </c>
      <c r="J21" s="13">
        <v>45272</v>
      </c>
      <c r="K21" s="11">
        <f t="shared" si="4"/>
        <v>854264</v>
      </c>
      <c r="L21" s="50"/>
    </row>
    <row r="22" spans="1:12" ht="17.25" customHeight="1">
      <c r="A22" s="12" t="s">
        <v>24</v>
      </c>
      <c r="B22" s="13">
        <v>78851</v>
      </c>
      <c r="C22" s="13">
        <v>80068</v>
      </c>
      <c r="D22" s="13">
        <v>89830</v>
      </c>
      <c r="E22" s="13">
        <v>58413</v>
      </c>
      <c r="F22" s="13">
        <v>90133</v>
      </c>
      <c r="G22" s="13">
        <v>198352</v>
      </c>
      <c r="H22" s="13">
        <v>62091</v>
      </c>
      <c r="I22" s="13">
        <v>12502</v>
      </c>
      <c r="J22" s="13">
        <v>35968</v>
      </c>
      <c r="K22" s="11">
        <f t="shared" si="4"/>
        <v>706208</v>
      </c>
      <c r="L22" s="50"/>
    </row>
    <row r="23" spans="1:11" ht="17.25" customHeight="1">
      <c r="A23" s="12" t="s">
        <v>25</v>
      </c>
      <c r="B23" s="13">
        <v>4505</v>
      </c>
      <c r="C23" s="13">
        <v>5646</v>
      </c>
      <c r="D23" s="13">
        <v>4626</v>
      </c>
      <c r="E23" s="13">
        <v>3466</v>
      </c>
      <c r="F23" s="13">
        <v>4086</v>
      </c>
      <c r="G23" s="13">
        <v>7981</v>
      </c>
      <c r="H23" s="13">
        <v>5569</v>
      </c>
      <c r="I23" s="13">
        <v>985</v>
      </c>
      <c r="J23" s="13">
        <v>1604</v>
      </c>
      <c r="K23" s="11">
        <f t="shared" si="4"/>
        <v>38468</v>
      </c>
    </row>
    <row r="24" spans="1:11" ht="17.25" customHeight="1">
      <c r="A24" s="16" t="s">
        <v>26</v>
      </c>
      <c r="B24" s="13">
        <f>+B25+B26</f>
        <v>163581</v>
      </c>
      <c r="C24" s="13">
        <f aca="true" t="shared" si="7" ref="C24:J24">+C25+C26</f>
        <v>226156</v>
      </c>
      <c r="D24" s="13">
        <f t="shared" si="7"/>
        <v>239399</v>
      </c>
      <c r="E24" s="13">
        <f t="shared" si="7"/>
        <v>153284</v>
      </c>
      <c r="F24" s="13">
        <f t="shared" si="7"/>
        <v>176109</v>
      </c>
      <c r="G24" s="13">
        <f t="shared" si="7"/>
        <v>267231</v>
      </c>
      <c r="H24" s="13">
        <f t="shared" si="7"/>
        <v>130604</v>
      </c>
      <c r="I24" s="13">
        <f t="shared" si="7"/>
        <v>39551</v>
      </c>
      <c r="J24" s="13">
        <f t="shared" si="7"/>
        <v>107058</v>
      </c>
      <c r="K24" s="11">
        <f t="shared" si="4"/>
        <v>1502973</v>
      </c>
    </row>
    <row r="25" spans="1:12" ht="17.25" customHeight="1">
      <c r="A25" s="12" t="s">
        <v>114</v>
      </c>
      <c r="B25" s="13">
        <v>70376</v>
      </c>
      <c r="C25" s="13">
        <v>107570</v>
      </c>
      <c r="D25" s="13">
        <v>121112</v>
      </c>
      <c r="E25" s="13">
        <v>77099</v>
      </c>
      <c r="F25" s="13">
        <v>82919</v>
      </c>
      <c r="G25" s="13">
        <v>120628</v>
      </c>
      <c r="H25" s="13">
        <v>60386</v>
      </c>
      <c r="I25" s="13">
        <v>22415</v>
      </c>
      <c r="J25" s="13">
        <v>50877</v>
      </c>
      <c r="K25" s="11">
        <f t="shared" si="4"/>
        <v>713382</v>
      </c>
      <c r="L25" s="50"/>
    </row>
    <row r="26" spans="1:12" ht="17.25" customHeight="1">
      <c r="A26" s="12" t="s">
        <v>115</v>
      </c>
      <c r="B26" s="13">
        <v>93205</v>
      </c>
      <c r="C26" s="13">
        <v>118586</v>
      </c>
      <c r="D26" s="13">
        <v>118287</v>
      </c>
      <c r="E26" s="13">
        <v>76185</v>
      </c>
      <c r="F26" s="13">
        <v>93190</v>
      </c>
      <c r="G26" s="13">
        <v>146603</v>
      </c>
      <c r="H26" s="13">
        <v>70218</v>
      </c>
      <c r="I26" s="13">
        <v>17136</v>
      </c>
      <c r="J26" s="13">
        <v>56181</v>
      </c>
      <c r="K26" s="11">
        <f t="shared" si="4"/>
        <v>789591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6864</v>
      </c>
      <c r="I27" s="11">
        <v>0</v>
      </c>
      <c r="J27" s="11">
        <v>0</v>
      </c>
      <c r="K27" s="11">
        <f t="shared" si="4"/>
        <v>6864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13233.35</v>
      </c>
      <c r="I35" s="19">
        <v>0</v>
      </c>
      <c r="J35" s="19">
        <v>0</v>
      </c>
      <c r="K35" s="23">
        <f>SUM(B35:J35)</f>
        <v>13233.35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1794771.45</v>
      </c>
      <c r="C47" s="22">
        <f aca="true" t="shared" si="12" ref="C47:H47">+C48+C57</f>
        <v>2600676.6400000006</v>
      </c>
      <c r="D47" s="22">
        <f t="shared" si="12"/>
        <v>2991233.0399999996</v>
      </c>
      <c r="E47" s="22">
        <f t="shared" si="12"/>
        <v>1739104.6499999997</v>
      </c>
      <c r="F47" s="22">
        <f t="shared" si="12"/>
        <v>2157778.52</v>
      </c>
      <c r="G47" s="22">
        <f t="shared" si="12"/>
        <v>3272082.2700000005</v>
      </c>
      <c r="H47" s="22">
        <f t="shared" si="12"/>
        <v>1725734.1500000001</v>
      </c>
      <c r="I47" s="22">
        <f>+I48+I57</f>
        <v>667513.69</v>
      </c>
      <c r="J47" s="22">
        <f>+J48+J57</f>
        <v>1055989.1400000001</v>
      </c>
      <c r="K47" s="22">
        <f>SUM(B47:J47)</f>
        <v>18004883.55</v>
      </c>
    </row>
    <row r="48" spans="1:11" ht="17.25" customHeight="1">
      <c r="A48" s="16" t="s">
        <v>107</v>
      </c>
      <c r="B48" s="23">
        <f>SUM(B49:B56)</f>
        <v>1775502.67</v>
      </c>
      <c r="C48" s="23">
        <f aca="true" t="shared" si="13" ref="C48:J48">SUM(C49:C56)</f>
        <v>2575318.0000000005</v>
      </c>
      <c r="D48" s="23">
        <f t="shared" si="13"/>
        <v>2965095.6699999995</v>
      </c>
      <c r="E48" s="23">
        <f t="shared" si="13"/>
        <v>1716152.5199999998</v>
      </c>
      <c r="F48" s="23">
        <f t="shared" si="13"/>
        <v>2134098.42</v>
      </c>
      <c r="G48" s="23">
        <f t="shared" si="13"/>
        <v>3241506.5700000003</v>
      </c>
      <c r="H48" s="23">
        <f t="shared" si="13"/>
        <v>1705183.08</v>
      </c>
      <c r="I48" s="23">
        <f t="shared" si="13"/>
        <v>667513.69</v>
      </c>
      <c r="J48" s="23">
        <f t="shared" si="13"/>
        <v>1041625.5700000001</v>
      </c>
      <c r="K48" s="23">
        <f aca="true" t="shared" si="14" ref="K48:K57">SUM(B48:J48)</f>
        <v>17821996.19</v>
      </c>
    </row>
    <row r="49" spans="1:11" ht="17.25" customHeight="1">
      <c r="A49" s="34" t="s">
        <v>43</v>
      </c>
      <c r="B49" s="23">
        <f aca="true" t="shared" si="15" ref="B49:H49">ROUND(B30*B7,2)</f>
        <v>1774388.88</v>
      </c>
      <c r="C49" s="23">
        <f t="shared" si="15"/>
        <v>2567777.47</v>
      </c>
      <c r="D49" s="23">
        <f t="shared" si="15"/>
        <v>2962822.09</v>
      </c>
      <c r="E49" s="23">
        <f t="shared" si="15"/>
        <v>1715271.49</v>
      </c>
      <c r="F49" s="23">
        <f t="shared" si="15"/>
        <v>2132121.75</v>
      </c>
      <c r="G49" s="23">
        <f t="shared" si="15"/>
        <v>3239013.62</v>
      </c>
      <c r="H49" s="23">
        <f t="shared" si="15"/>
        <v>1690885.79</v>
      </c>
      <c r="I49" s="23">
        <f>ROUND(I30*I7,2)</f>
        <v>666447.97</v>
      </c>
      <c r="J49" s="23">
        <f>ROUND(J30*J7,2)</f>
        <v>1039408.53</v>
      </c>
      <c r="K49" s="23">
        <f t="shared" si="14"/>
        <v>17788137.59</v>
      </c>
    </row>
    <row r="50" spans="1:11" ht="17.25" customHeight="1">
      <c r="A50" s="34" t="s">
        <v>44</v>
      </c>
      <c r="B50" s="19">
        <v>0</v>
      </c>
      <c r="C50" s="23">
        <f>ROUND(C31*C7,2)</f>
        <v>5707.59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5707.59</v>
      </c>
    </row>
    <row r="51" spans="1:11" ht="17.25" customHeight="1">
      <c r="A51" s="64" t="s">
        <v>103</v>
      </c>
      <c r="B51" s="65">
        <f aca="true" t="shared" si="16" ref="B51:H51">ROUND(B32*B7,2)</f>
        <v>-2977.89</v>
      </c>
      <c r="C51" s="65">
        <f t="shared" si="16"/>
        <v>-3940.78</v>
      </c>
      <c r="D51" s="65">
        <f t="shared" si="16"/>
        <v>-4112.18</v>
      </c>
      <c r="E51" s="65">
        <f t="shared" si="16"/>
        <v>-2564.37</v>
      </c>
      <c r="F51" s="65">
        <f t="shared" si="16"/>
        <v>-3304.85</v>
      </c>
      <c r="G51" s="65">
        <f t="shared" si="16"/>
        <v>-4937.13</v>
      </c>
      <c r="H51" s="65">
        <f t="shared" si="16"/>
        <v>-2651.1</v>
      </c>
      <c r="I51" s="19">
        <v>0</v>
      </c>
      <c r="J51" s="19">
        <v>0</v>
      </c>
      <c r="K51" s="65">
        <f>SUM(B51:J51)</f>
        <v>-24488.3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13233.35</v>
      </c>
      <c r="I53" s="31">
        <f>+I35</f>
        <v>0</v>
      </c>
      <c r="J53" s="31">
        <f>+J35</f>
        <v>0</v>
      </c>
      <c r="K53" s="23">
        <f t="shared" si="14"/>
        <v>13233.35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-191217.62</v>
      </c>
      <c r="C61" s="35">
        <f t="shared" si="17"/>
        <v>-172225.91999999998</v>
      </c>
      <c r="D61" s="35">
        <f t="shared" si="17"/>
        <v>-224601.87</v>
      </c>
      <c r="E61" s="35">
        <f t="shared" si="17"/>
        <v>-282061.68</v>
      </c>
      <c r="F61" s="35">
        <f t="shared" si="17"/>
        <v>-230863.22</v>
      </c>
      <c r="G61" s="35">
        <f t="shared" si="17"/>
        <v>-300263.96</v>
      </c>
      <c r="H61" s="35">
        <f t="shared" si="17"/>
        <v>-193870.38000000003</v>
      </c>
      <c r="I61" s="35">
        <f t="shared" si="17"/>
        <v>-101135</v>
      </c>
      <c r="J61" s="35">
        <f t="shared" si="17"/>
        <v>-74921.53</v>
      </c>
      <c r="K61" s="35">
        <f>SUM(B61:J61)</f>
        <v>-1771161.18</v>
      </c>
    </row>
    <row r="62" spans="1:11" ht="18.75" customHeight="1">
      <c r="A62" s="16" t="s">
        <v>74</v>
      </c>
      <c r="B62" s="35">
        <f aca="true" t="shared" si="18" ref="B62:J62">B63+B64+B65+B66+B67+B68</f>
        <v>-166526.32</v>
      </c>
      <c r="C62" s="35">
        <f t="shared" si="18"/>
        <v>-190815.17</v>
      </c>
      <c r="D62" s="35">
        <f t="shared" si="18"/>
        <v>-189921.47</v>
      </c>
      <c r="E62" s="35">
        <f t="shared" si="18"/>
        <v>-259275.03</v>
      </c>
      <c r="F62" s="35">
        <f t="shared" si="18"/>
        <v>-198542.62</v>
      </c>
      <c r="G62" s="35">
        <f t="shared" si="18"/>
        <v>-254076.80000000002</v>
      </c>
      <c r="H62" s="35">
        <f t="shared" si="18"/>
        <v>-169316.6</v>
      </c>
      <c r="I62" s="35">
        <f t="shared" si="18"/>
        <v>-29765.4</v>
      </c>
      <c r="J62" s="35">
        <f t="shared" si="18"/>
        <v>-59755</v>
      </c>
      <c r="K62" s="35">
        <f aca="true" t="shared" si="19" ref="K62:K91">SUM(B62:J62)</f>
        <v>-1517994.41</v>
      </c>
    </row>
    <row r="63" spans="1:11" ht="18.75" customHeight="1">
      <c r="A63" s="12" t="s">
        <v>75</v>
      </c>
      <c r="B63" s="35">
        <f>-ROUND(B9*$D$3,2)</f>
        <v>-130309.6</v>
      </c>
      <c r="C63" s="35">
        <f aca="true" t="shared" si="20" ref="C63:J63">-ROUND(C9*$D$3,2)</f>
        <v>-185223.4</v>
      </c>
      <c r="D63" s="35">
        <f t="shared" si="20"/>
        <v>-162503.2</v>
      </c>
      <c r="E63" s="35">
        <f t="shared" si="20"/>
        <v>-126049.8</v>
      </c>
      <c r="F63" s="35">
        <f t="shared" si="20"/>
        <v>-126999.8</v>
      </c>
      <c r="G63" s="35">
        <f t="shared" si="20"/>
        <v>-184824.4</v>
      </c>
      <c r="H63" s="35">
        <f t="shared" si="20"/>
        <v>-169316.6</v>
      </c>
      <c r="I63" s="35">
        <f t="shared" si="20"/>
        <v>-29765.4</v>
      </c>
      <c r="J63" s="35">
        <f t="shared" si="20"/>
        <v>-59755</v>
      </c>
      <c r="K63" s="35">
        <f t="shared" si="19"/>
        <v>-1174747.2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-615.6</v>
      </c>
      <c r="C65" s="35">
        <v>-304</v>
      </c>
      <c r="D65" s="35">
        <v>-250.8</v>
      </c>
      <c r="E65" s="35">
        <v>-589</v>
      </c>
      <c r="F65" s="35">
        <v>-459.8</v>
      </c>
      <c r="G65" s="35">
        <v>-338.2</v>
      </c>
      <c r="H65" s="19">
        <v>0</v>
      </c>
      <c r="I65" s="19">
        <v>0</v>
      </c>
      <c r="J65" s="19">
        <v>0</v>
      </c>
      <c r="K65" s="35">
        <f t="shared" si="19"/>
        <v>-2557.4</v>
      </c>
    </row>
    <row r="66" spans="1:11" ht="18.75" customHeight="1">
      <c r="A66" s="12" t="s">
        <v>104</v>
      </c>
      <c r="B66" s="35">
        <v>-4043.2</v>
      </c>
      <c r="C66" s="35">
        <v>-1622.6</v>
      </c>
      <c r="D66" s="35">
        <v>-1702.4</v>
      </c>
      <c r="E66" s="35">
        <v>-2758.8</v>
      </c>
      <c r="F66" s="35">
        <v>-1383.2</v>
      </c>
      <c r="G66" s="35">
        <v>-1117.2</v>
      </c>
      <c r="H66" s="19">
        <v>0</v>
      </c>
      <c r="I66" s="19">
        <v>0</v>
      </c>
      <c r="J66" s="19">
        <v>0</v>
      </c>
      <c r="K66" s="35">
        <f t="shared" si="19"/>
        <v>-12627.400000000001</v>
      </c>
    </row>
    <row r="67" spans="1:11" ht="18.75" customHeight="1">
      <c r="A67" s="12" t="s">
        <v>52</v>
      </c>
      <c r="B67" s="35">
        <v>-31557.92</v>
      </c>
      <c r="C67" s="35">
        <v>-3665.17</v>
      </c>
      <c r="D67" s="35">
        <v>-25465.07</v>
      </c>
      <c r="E67" s="35">
        <v>-129877.43</v>
      </c>
      <c r="F67" s="35">
        <v>-69699.82</v>
      </c>
      <c r="G67" s="35">
        <v>-67797</v>
      </c>
      <c r="H67" s="19">
        <v>0</v>
      </c>
      <c r="I67" s="19">
        <v>0</v>
      </c>
      <c r="J67" s="19">
        <v>0</v>
      </c>
      <c r="K67" s="35">
        <f t="shared" si="19"/>
        <v>-328062.41000000003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-24691.3</v>
      </c>
      <c r="C69" s="65">
        <f>SUM(C70:C102)</f>
        <v>-33970.95</v>
      </c>
      <c r="D69" s="65">
        <f>SUM(D70:D102)</f>
        <v>-34680.4</v>
      </c>
      <c r="E69" s="65">
        <f aca="true" t="shared" si="21" ref="E69:J69">SUM(E70:E102)</f>
        <v>-22786.65</v>
      </c>
      <c r="F69" s="65">
        <f t="shared" si="21"/>
        <v>-32320.600000000002</v>
      </c>
      <c r="G69" s="65">
        <f t="shared" si="21"/>
        <v>-46452.71</v>
      </c>
      <c r="H69" s="65">
        <f t="shared" si="21"/>
        <v>-24184.11</v>
      </c>
      <c r="I69" s="65">
        <f t="shared" si="21"/>
        <v>-71369.6</v>
      </c>
      <c r="J69" s="65">
        <f t="shared" si="21"/>
        <v>-15166.529999999999</v>
      </c>
      <c r="K69" s="65">
        <f t="shared" si="19"/>
        <v>-305622.85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5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35">
        <v>-2000</v>
      </c>
      <c r="C84" s="35">
        <v>-1000</v>
      </c>
      <c r="D84" s="19">
        <v>0</v>
      </c>
      <c r="E84" s="35">
        <v>-1000</v>
      </c>
      <c r="F84" s="35">
        <v>-2000</v>
      </c>
      <c r="G84" s="35">
        <v>-2000</v>
      </c>
      <c r="H84" s="35">
        <v>-2000</v>
      </c>
      <c r="I84" s="35">
        <v>-1000</v>
      </c>
      <c r="J84" s="19">
        <v>0</v>
      </c>
      <c r="K84" s="65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134</v>
      </c>
      <c r="B100" s="65">
        <v>-7454.8</v>
      </c>
      <c r="C100" s="65">
        <v>-10793.66</v>
      </c>
      <c r="D100" s="65">
        <v>-12661.17</v>
      </c>
      <c r="E100" s="65">
        <v>-7123.65</v>
      </c>
      <c r="F100" s="65">
        <v>-9777.27</v>
      </c>
      <c r="G100" s="65">
        <v>-13740.81</v>
      </c>
      <c r="H100" s="65">
        <v>-7149.11</v>
      </c>
      <c r="I100" s="65">
        <v>-2611.53</v>
      </c>
      <c r="J100" s="65">
        <v>-4270.03</v>
      </c>
      <c r="K100" s="65">
        <f>SUM(B100:J100)</f>
        <v>-75582.03</v>
      </c>
      <c r="L100" s="53"/>
    </row>
    <row r="101" spans="1:12" ht="18.75" customHeight="1">
      <c r="A101" s="62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65">
        <v>52560.2</v>
      </c>
      <c r="D103" s="19">
        <v>0</v>
      </c>
      <c r="E103" s="19">
        <v>0</v>
      </c>
      <c r="F103" s="19">
        <v>0</v>
      </c>
      <c r="G103" s="65">
        <v>265.55</v>
      </c>
      <c r="H103" s="65">
        <v>-369.67</v>
      </c>
      <c r="I103" s="19">
        <v>0</v>
      </c>
      <c r="J103" s="19">
        <v>0</v>
      </c>
      <c r="K103" s="65">
        <f>SUM(B103:J103)</f>
        <v>52456.08</v>
      </c>
      <c r="L103" s="53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2" ref="B106:H106">+B107+B108</f>
        <v>1603553.8299999998</v>
      </c>
      <c r="C106" s="24">
        <f t="shared" si="22"/>
        <v>2428450.7200000007</v>
      </c>
      <c r="D106" s="24">
        <f t="shared" si="22"/>
        <v>2766631.1699999995</v>
      </c>
      <c r="E106" s="24">
        <f t="shared" si="22"/>
        <v>1457042.9699999997</v>
      </c>
      <c r="F106" s="24">
        <f t="shared" si="22"/>
        <v>1926915.2999999998</v>
      </c>
      <c r="G106" s="24">
        <f t="shared" si="22"/>
        <v>2971818.3100000005</v>
      </c>
      <c r="H106" s="24">
        <f t="shared" si="22"/>
        <v>1531863.77</v>
      </c>
      <c r="I106" s="24">
        <f>+I107+I108</f>
        <v>566378.69</v>
      </c>
      <c r="J106" s="24">
        <f>+J107+J108</f>
        <v>981067.61</v>
      </c>
      <c r="K106" s="46">
        <f>SUM(B106:J106)</f>
        <v>16233722.37</v>
      </c>
      <c r="L106" s="52"/>
    </row>
    <row r="107" spans="1:12" ht="18" customHeight="1">
      <c r="A107" s="16" t="s">
        <v>81</v>
      </c>
      <c r="B107" s="24">
        <f aca="true" t="shared" si="23" ref="B107:J107">+B48+B62+B69+B103</f>
        <v>1584285.0499999998</v>
      </c>
      <c r="C107" s="24">
        <f t="shared" si="23"/>
        <v>2403092.0800000005</v>
      </c>
      <c r="D107" s="24">
        <f t="shared" si="23"/>
        <v>2740493.7999999993</v>
      </c>
      <c r="E107" s="24">
        <f t="shared" si="23"/>
        <v>1434090.8399999999</v>
      </c>
      <c r="F107" s="24">
        <f t="shared" si="23"/>
        <v>1903235.1999999997</v>
      </c>
      <c r="G107" s="24">
        <f t="shared" si="23"/>
        <v>2941242.6100000003</v>
      </c>
      <c r="H107" s="24">
        <f t="shared" si="23"/>
        <v>1511312.7</v>
      </c>
      <c r="I107" s="24">
        <f t="shared" si="23"/>
        <v>566378.69</v>
      </c>
      <c r="J107" s="24">
        <f t="shared" si="23"/>
        <v>966704.04</v>
      </c>
      <c r="K107" s="46">
        <f>SUM(B107:J107)</f>
        <v>16050835.009999998</v>
      </c>
      <c r="L107" s="52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6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16233722.350000001</v>
      </c>
      <c r="L114" s="52"/>
    </row>
    <row r="115" spans="1:11" ht="18.75" customHeight="1">
      <c r="A115" s="26" t="s">
        <v>70</v>
      </c>
      <c r="B115" s="27">
        <v>211802.06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211802.06</v>
      </c>
    </row>
    <row r="116" spans="1:11" ht="18.75" customHeight="1">
      <c r="A116" s="26" t="s">
        <v>71</v>
      </c>
      <c r="B116" s="27">
        <v>1391751.77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1391751.77</v>
      </c>
    </row>
    <row r="117" spans="1:11" ht="18.75" customHeight="1">
      <c r="A117" s="26" t="s">
        <v>72</v>
      </c>
      <c r="B117" s="38">
        <v>0</v>
      </c>
      <c r="C117" s="27">
        <f>+C106</f>
        <v>2428450.7200000007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2428450.7200000007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2766631.1699999995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2766631.1699999995</v>
      </c>
    </row>
    <row r="119" spans="1:11" ht="18.75" customHeight="1">
      <c r="A119" s="26" t="s">
        <v>117</v>
      </c>
      <c r="B119" s="38">
        <v>0</v>
      </c>
      <c r="C119" s="38">
        <v>0</v>
      </c>
      <c r="D119" s="38">
        <v>0</v>
      </c>
      <c r="E119" s="27">
        <v>1311338.68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1311338.68</v>
      </c>
    </row>
    <row r="120" spans="1:11" ht="18.75" customHeight="1">
      <c r="A120" s="26" t="s">
        <v>118</v>
      </c>
      <c r="B120" s="38">
        <v>0</v>
      </c>
      <c r="C120" s="38">
        <v>0</v>
      </c>
      <c r="D120" s="38">
        <v>0</v>
      </c>
      <c r="E120" s="27">
        <v>145704.29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145704.29</v>
      </c>
    </row>
    <row r="121" spans="1:11" ht="18.75" customHeight="1">
      <c r="A121" s="66" t="s">
        <v>119</v>
      </c>
      <c r="B121" s="38">
        <v>0</v>
      </c>
      <c r="C121" s="38">
        <v>0</v>
      </c>
      <c r="D121" s="38">
        <v>0</v>
      </c>
      <c r="E121" s="38">
        <v>0</v>
      </c>
      <c r="F121" s="27">
        <v>382117.34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382117.34</v>
      </c>
    </row>
    <row r="122" spans="1:11" ht="18.75" customHeight="1">
      <c r="A122" s="66" t="s">
        <v>120</v>
      </c>
      <c r="B122" s="38">
        <v>0</v>
      </c>
      <c r="C122" s="38">
        <v>0</v>
      </c>
      <c r="D122" s="38">
        <v>0</v>
      </c>
      <c r="E122" s="38">
        <v>0</v>
      </c>
      <c r="F122" s="27">
        <v>711823.54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711823.54</v>
      </c>
    </row>
    <row r="123" spans="1:11" ht="18.75" customHeight="1">
      <c r="A123" s="66" t="s">
        <v>121</v>
      </c>
      <c r="B123" s="38">
        <v>0</v>
      </c>
      <c r="C123" s="38">
        <v>0</v>
      </c>
      <c r="D123" s="38">
        <v>0</v>
      </c>
      <c r="E123" s="38">
        <v>0</v>
      </c>
      <c r="F123" s="27">
        <v>92996.57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92996.57</v>
      </c>
    </row>
    <row r="124" spans="1:11" ht="18.75" customHeight="1">
      <c r="A124" s="66" t="s">
        <v>122</v>
      </c>
      <c r="B124" s="68">
        <v>0</v>
      </c>
      <c r="C124" s="68">
        <v>0</v>
      </c>
      <c r="D124" s="68">
        <v>0</v>
      </c>
      <c r="E124" s="68">
        <v>0</v>
      </c>
      <c r="F124" s="69">
        <v>739977.85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739977.85</v>
      </c>
    </row>
    <row r="125" spans="1:11" ht="18.75" customHeight="1">
      <c r="A125" s="66" t="s">
        <v>123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868808.35</v>
      </c>
      <c r="H125" s="38">
        <v>0</v>
      </c>
      <c r="I125" s="38">
        <v>0</v>
      </c>
      <c r="J125" s="38">
        <v>0</v>
      </c>
      <c r="K125" s="39">
        <f t="shared" si="25"/>
        <v>868808.35</v>
      </c>
    </row>
    <row r="126" spans="1:11" ht="18.75" customHeight="1">
      <c r="A126" s="6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68662.18</v>
      </c>
      <c r="H126" s="38">
        <v>0</v>
      </c>
      <c r="I126" s="38">
        <v>0</v>
      </c>
      <c r="J126" s="38">
        <v>0</v>
      </c>
      <c r="K126" s="39">
        <f t="shared" si="25"/>
        <v>68662.18</v>
      </c>
    </row>
    <row r="127" spans="1:11" ht="18.75" customHeight="1">
      <c r="A127" s="6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434511.31</v>
      </c>
      <c r="H127" s="38">
        <v>0</v>
      </c>
      <c r="I127" s="38">
        <v>0</v>
      </c>
      <c r="J127" s="38">
        <v>0</v>
      </c>
      <c r="K127" s="39">
        <f t="shared" si="25"/>
        <v>434511.31</v>
      </c>
    </row>
    <row r="128" spans="1:11" ht="18.75" customHeight="1">
      <c r="A128" s="6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432299.89</v>
      </c>
      <c r="H128" s="38">
        <v>0</v>
      </c>
      <c r="I128" s="38">
        <v>0</v>
      </c>
      <c r="J128" s="38">
        <v>0</v>
      </c>
      <c r="K128" s="39">
        <f t="shared" si="25"/>
        <v>432299.89</v>
      </c>
    </row>
    <row r="129" spans="1:11" ht="18.75" customHeight="1">
      <c r="A129" s="6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1167536.57</v>
      </c>
      <c r="H129" s="38">
        <v>0</v>
      </c>
      <c r="I129" s="38">
        <v>0</v>
      </c>
      <c r="J129" s="38">
        <v>0</v>
      </c>
      <c r="K129" s="39">
        <f t="shared" si="25"/>
        <v>1167536.57</v>
      </c>
    </row>
    <row r="130" spans="1:11" ht="18.75" customHeight="1">
      <c r="A130" s="6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545646.5499999999</v>
      </c>
      <c r="I130" s="38">
        <v>0</v>
      </c>
      <c r="J130" s="38">
        <v>0</v>
      </c>
      <c r="K130" s="39">
        <f t="shared" si="25"/>
        <v>545646.5499999999</v>
      </c>
    </row>
    <row r="131" spans="1:11" ht="18.75" customHeight="1">
      <c r="A131" s="6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986217.22</v>
      </c>
      <c r="I131" s="38">
        <v>0</v>
      </c>
      <c r="J131" s="38">
        <v>0</v>
      </c>
      <c r="K131" s="39">
        <f t="shared" si="25"/>
        <v>986217.22</v>
      </c>
    </row>
    <row r="132" spans="1:11" ht="18.75" customHeight="1">
      <c r="A132" s="6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566378.69</v>
      </c>
      <c r="J132" s="38">
        <v>0</v>
      </c>
      <c r="K132" s="39">
        <f t="shared" si="25"/>
        <v>566378.69</v>
      </c>
    </row>
    <row r="133" spans="1:11" ht="18.75" customHeight="1">
      <c r="A133" s="67" t="s">
        <v>131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1">
        <v>981067.6</v>
      </c>
      <c r="K133" s="42">
        <f t="shared" si="25"/>
        <v>981067.6</v>
      </c>
    </row>
    <row r="134" spans="1:11" ht="18.75" customHeight="1">
      <c r="A134" s="74" t="s">
        <v>135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0.010000000009313226</v>
      </c>
      <c r="K134" s="49"/>
    </row>
    <row r="135" ht="18.75" customHeight="1">
      <c r="A135" s="74" t="s">
        <v>136</v>
      </c>
    </row>
    <row r="136" spans="1:5" ht="18.75" customHeight="1">
      <c r="A136" s="74" t="s">
        <v>138</v>
      </c>
      <c r="B136" s="74"/>
      <c r="C136" s="74"/>
      <c r="D136" s="74"/>
      <c r="E136" s="74"/>
    </row>
    <row r="137" ht="14.25">
      <c r="A137" s="74" t="s">
        <v>139</v>
      </c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2017-09-12T19:43:19Z</dcterms:modified>
  <cp:category/>
  <cp:version/>
  <cp:contentType/>
  <cp:contentStatus/>
</cp:coreProperties>
</file>