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<sst xmlns="http://schemas.openxmlformats.org/spreadsheetml/2006/main" count="112" uniqueCount="110">
  <si>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</si>
  <si>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</si>
  <si>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</si>
  <si>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</si>
  <si>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</si>
  <si>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</si>
  <si>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</si>
  <si>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</si>
  <si>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</si>
  <si>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</si>
  <si>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</si>
  <si>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</si>
  <si>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</si>
  <si>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</si>
  <si>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</si>
  <si>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</si>
  <si>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</si>
  <si>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</si>
  <si>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</si>
  <si>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</si>
  <si>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</si>
  <si>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</si>
  <si>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</si>
  <si>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</si>
  <si>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</si>
  <si>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</si>
  <si>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</si>
  <si>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</si>
  <si>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</si>
  <si>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</si>
  <si>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</si>
  <si>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</si>
  <si>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</si>
  <si>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</si>
  <si>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</si>
  <si>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</si>
  <si>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</si>
  <si>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</si>
  <si>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</si>
  <si>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</si>
  <si>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</si>
  <si>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</si>
  <si>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</si>
  <si>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</si>
  <si>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</si>
  <si>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</si>
  <si>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</si>
  <si>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</si>
  <si>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</si>
  <si>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</si>
  <si>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</si>
  <si>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</si>
  <si>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</si>
  <si>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</si>
  <si>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</si>
  <si>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</si>
  <si>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</si>
  <si>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</si>
  <si>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</si>
  <si>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</si>
  <si>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</si>
  <si>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</si>
  <si>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</si>
  <si>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</si>
  <si>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</si>
  <si>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</si>
  <si>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</si>
  <si>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</si>
  <si>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</si>
  <si>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</si>
  <si>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</si>
  <si>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</si>
  <si>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</si>
  <si>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</si>
  <si>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</si>
  <si>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</si>
  <si>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</si>
  <si>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</si>
  <si>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</si>
  <si>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</si>
  <si>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</si>
  <si>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</si>
  <si>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</si>
  <si>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</si>
  <si>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</si>
  <si>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</si>
  <si>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</si>
  <si>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</si>
  <si>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</si>
  <si>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</si>
  <si>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</si>
  <si>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</si>
  <si>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</si>
  <si>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</si>
  <si>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</si>
  <si>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</si>
  <si>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</si>
  <si>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</si>
  <si>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</si>
  <si>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</si>
  <si>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</si>
  <si>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</si>
  <si>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</si>
  <si>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</si>
  <si>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</si>
  <si>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</si>
  <si>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</si>
  <si>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29/10/17 - VENCIMENTO 06/11/17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</si>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</sst>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5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5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5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100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207670</v>
      </c>
      <c r="C7" s="10">
        <f>C8+C20+C24</f>
        <v>137704</v>
      </c>
      <c r="D7" s="10">
        <f>D8+D20+D24</f>
        <v>170058</v>
      </c>
      <c r="E7" s="10">
        <f>E8+E20+E24</f>
        <v>19835</v>
      </c>
      <c r="F7" s="10">
        <f aca="true" t="shared" si="0" ref="F7:N7">F8+F20+F24</f>
        <v>143723</v>
      </c>
      <c r="G7" s="10">
        <f t="shared" si="0"/>
        <v>206284</v>
      </c>
      <c r="H7" s="10">
        <f>H8+H20+H24</f>
        <v>135065</v>
      </c>
      <c r="I7" s="10">
        <f>I8+I20+I24</f>
        <v>33989</v>
      </c>
      <c r="J7" s="10">
        <f>J8+J20+J24</f>
        <v>184190</v>
      </c>
      <c r="K7" s="10">
        <f>K8+K20+K24</f>
        <v>126212</v>
      </c>
      <c r="L7" s="10">
        <f>L8+L20+L24</f>
        <v>176086</v>
      </c>
      <c r="M7" s="10">
        <f t="shared" si="0"/>
        <v>52892</v>
      </c>
      <c r="N7" s="10">
        <f t="shared" si="0"/>
        <v>28893</v>
      </c>
      <c r="O7" s="10">
        <f>+O8+O20+O24</f>
        <v>1622601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91021</v>
      </c>
      <c r="C8" s="12">
        <f>+C9+C12+C16</f>
        <v>63954</v>
      </c>
      <c r="D8" s="12">
        <f>+D9+D12+D16</f>
        <v>81129</v>
      </c>
      <c r="E8" s="12">
        <f>+E9+E12+E16</f>
        <v>8478</v>
      </c>
      <c r="F8" s="12">
        <f aca="true" t="shared" si="1" ref="F8:N8">+F9+F12+F16</f>
        <v>64842</v>
      </c>
      <c r="G8" s="12">
        <f t="shared" si="1"/>
        <v>95694</v>
      </c>
      <c r="H8" s="12">
        <f>+H9+H12+H16</f>
        <v>62530</v>
      </c>
      <c r="I8" s="12">
        <f>+I9+I12+I16</f>
        <v>15737</v>
      </c>
      <c r="J8" s="12">
        <f>+J9+J12+J16</f>
        <v>84199</v>
      </c>
      <c r="K8" s="12">
        <f>+K9+K12+K16</f>
        <v>59377</v>
      </c>
      <c r="L8" s="12">
        <f>+L9+L12+L16</f>
        <v>79362</v>
      </c>
      <c r="M8" s="12">
        <f t="shared" si="1"/>
        <v>26525</v>
      </c>
      <c r="N8" s="12">
        <f t="shared" si="1"/>
        <v>15202</v>
      </c>
      <c r="O8" s="12">
        <f>SUM(B8:N8)</f>
        <v>748050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13515</v>
      </c>
      <c r="C9" s="14">
        <v>12200</v>
      </c>
      <c r="D9" s="14">
        <v>11004</v>
      </c>
      <c r="E9" s="14">
        <v>889</v>
      </c>
      <c r="F9" s="14">
        <v>9000</v>
      </c>
      <c r="G9" s="14">
        <v>15287</v>
      </c>
      <c r="H9" s="14">
        <v>11826</v>
      </c>
      <c r="I9" s="14">
        <v>3207</v>
      </c>
      <c r="J9" s="14">
        <v>9070</v>
      </c>
      <c r="K9" s="14">
        <v>9912</v>
      </c>
      <c r="L9" s="14">
        <v>9589</v>
      </c>
      <c r="M9" s="14">
        <v>4174</v>
      </c>
      <c r="N9" s="14">
        <v>2402</v>
      </c>
      <c r="O9" s="12">
        <f aca="true" t="shared" si="2" ref="O9:O19">SUM(B9:N9)</f>
        <v>112075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13515</v>
      </c>
      <c r="C10" s="14">
        <f>+C9-C11</f>
        <v>12200</v>
      </c>
      <c r="D10" s="14">
        <f>+D9-D11</f>
        <v>11004</v>
      </c>
      <c r="E10" s="14">
        <f>+E9-E11</f>
        <v>889</v>
      </c>
      <c r="F10" s="14">
        <f aca="true" t="shared" si="3" ref="F10:N10">+F9-F11</f>
        <v>9000</v>
      </c>
      <c r="G10" s="14">
        <f t="shared" si="3"/>
        <v>15287</v>
      </c>
      <c r="H10" s="14">
        <f>+H9-H11</f>
        <v>11826</v>
      </c>
      <c r="I10" s="14">
        <f>+I9-I11</f>
        <v>3207</v>
      </c>
      <c r="J10" s="14">
        <f>+J9-J11</f>
        <v>9070</v>
      </c>
      <c r="K10" s="14">
        <f>+K9-K11</f>
        <v>9912</v>
      </c>
      <c r="L10" s="14">
        <f>+L9-L11</f>
        <v>9589</v>
      </c>
      <c r="M10" s="14">
        <f t="shared" si="3"/>
        <v>4174</v>
      </c>
      <c r="N10" s="14">
        <f t="shared" si="3"/>
        <v>2402</v>
      </c>
      <c r="O10" s="12">
        <f t="shared" si="2"/>
        <v>112075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71511</v>
      </c>
      <c r="C12" s="14">
        <f>C13+C14+C15</f>
        <v>47922</v>
      </c>
      <c r="D12" s="14">
        <f>D13+D14+D15</f>
        <v>65486</v>
      </c>
      <c r="E12" s="14">
        <f>E13+E14+E15</f>
        <v>7058</v>
      </c>
      <c r="F12" s="14">
        <f aca="true" t="shared" si="4" ref="F12:N12">F13+F14+F15</f>
        <v>51946</v>
      </c>
      <c r="G12" s="14">
        <f t="shared" si="4"/>
        <v>74491</v>
      </c>
      <c r="H12" s="14">
        <f>H13+H14+H15</f>
        <v>47130</v>
      </c>
      <c r="I12" s="14">
        <f>I13+I14+I15</f>
        <v>11597</v>
      </c>
      <c r="J12" s="14">
        <f>J13+J14+J15</f>
        <v>69642</v>
      </c>
      <c r="K12" s="14">
        <f>K13+K14+K15</f>
        <v>45820</v>
      </c>
      <c r="L12" s="14">
        <f>L13+L14+L15</f>
        <v>64171</v>
      </c>
      <c r="M12" s="14">
        <f t="shared" si="4"/>
        <v>20992</v>
      </c>
      <c r="N12" s="14">
        <f t="shared" si="4"/>
        <v>12095</v>
      </c>
      <c r="O12" s="12">
        <f t="shared" si="2"/>
        <v>589861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33931</v>
      </c>
      <c r="C13" s="14">
        <v>23815</v>
      </c>
      <c r="D13" s="14">
        <v>30862</v>
      </c>
      <c r="E13" s="14">
        <v>3464</v>
      </c>
      <c r="F13" s="14">
        <v>25127</v>
      </c>
      <c r="G13" s="14">
        <v>35741</v>
      </c>
      <c r="H13" s="14">
        <v>23277</v>
      </c>
      <c r="I13" s="14">
        <v>5746</v>
      </c>
      <c r="J13" s="14">
        <v>33704</v>
      </c>
      <c r="K13" s="14">
        <v>21344</v>
      </c>
      <c r="L13" s="14">
        <v>28778</v>
      </c>
      <c r="M13" s="14">
        <v>8893</v>
      </c>
      <c r="N13" s="14">
        <v>4914</v>
      </c>
      <c r="O13" s="12">
        <f t="shared" si="2"/>
        <v>279596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36363</v>
      </c>
      <c r="C14" s="14">
        <v>22921</v>
      </c>
      <c r="D14" s="14">
        <v>33767</v>
      </c>
      <c r="E14" s="14">
        <v>3461</v>
      </c>
      <c r="F14" s="14">
        <v>25894</v>
      </c>
      <c r="G14" s="14">
        <v>36856</v>
      </c>
      <c r="H14" s="14">
        <v>22898</v>
      </c>
      <c r="I14" s="14">
        <v>5615</v>
      </c>
      <c r="J14" s="14">
        <v>35128</v>
      </c>
      <c r="K14" s="14">
        <v>23605</v>
      </c>
      <c r="L14" s="14">
        <v>34560</v>
      </c>
      <c r="M14" s="14">
        <v>11689</v>
      </c>
      <c r="N14" s="14">
        <v>6995</v>
      </c>
      <c r="O14" s="12">
        <f t="shared" si="2"/>
        <v>299752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1217</v>
      </c>
      <c r="C15" s="14">
        <v>1186</v>
      </c>
      <c r="D15" s="14">
        <v>857</v>
      </c>
      <c r="E15" s="14">
        <v>133</v>
      </c>
      <c r="F15" s="14">
        <v>925</v>
      </c>
      <c r="G15" s="14">
        <v>1894</v>
      </c>
      <c r="H15" s="14">
        <v>955</v>
      </c>
      <c r="I15" s="14">
        <v>236</v>
      </c>
      <c r="J15" s="14">
        <v>810</v>
      </c>
      <c r="K15" s="14">
        <v>871</v>
      </c>
      <c r="L15" s="14">
        <v>833</v>
      </c>
      <c r="M15" s="14">
        <v>410</v>
      </c>
      <c r="N15" s="14">
        <v>186</v>
      </c>
      <c r="O15" s="12">
        <f t="shared" si="2"/>
        <v>10513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5995</v>
      </c>
      <c r="C16" s="14">
        <f>C17+C18+C19</f>
        <v>3832</v>
      </c>
      <c r="D16" s="14">
        <f>D17+D18+D19</f>
        <v>4639</v>
      </c>
      <c r="E16" s="14">
        <f>E17+E18+E19</f>
        <v>531</v>
      </c>
      <c r="F16" s="14">
        <f aca="true" t="shared" si="5" ref="F16:N16">F17+F18+F19</f>
        <v>3896</v>
      </c>
      <c r="G16" s="14">
        <f t="shared" si="5"/>
        <v>5916</v>
      </c>
      <c r="H16" s="14">
        <f>H17+H18+H19</f>
        <v>3574</v>
      </c>
      <c r="I16" s="14">
        <f>I17+I18+I19</f>
        <v>933</v>
      </c>
      <c r="J16" s="14">
        <f>J17+J18+J19</f>
        <v>5487</v>
      </c>
      <c r="K16" s="14">
        <f>K17+K18+K19</f>
        <v>3645</v>
      </c>
      <c r="L16" s="14">
        <f>L17+L18+L19</f>
        <v>5602</v>
      </c>
      <c r="M16" s="14">
        <f t="shared" si="5"/>
        <v>1359</v>
      </c>
      <c r="N16" s="14">
        <f t="shared" si="5"/>
        <v>705</v>
      </c>
      <c r="O16" s="12">
        <f t="shared" si="2"/>
        <v>46114</v>
      </c>
    </row>
    <row r="17" spans="1:26" ht="18.75" customHeight="1">
      <c r="A17" s="15" t="s">
        <v>16</v>
      </c>
      <c r="B17" s="14">
        <v>5969</v>
      </c>
      <c r="C17" s="14">
        <v>3806</v>
      </c>
      <c r="D17" s="14">
        <v>4611</v>
      </c>
      <c r="E17" s="14">
        <v>526</v>
      </c>
      <c r="F17" s="14">
        <v>3882</v>
      </c>
      <c r="G17" s="14">
        <v>5894</v>
      </c>
      <c r="H17" s="14">
        <v>3554</v>
      </c>
      <c r="I17" s="14">
        <v>932</v>
      </c>
      <c r="J17" s="14">
        <v>5468</v>
      </c>
      <c r="K17" s="14">
        <v>3638</v>
      </c>
      <c r="L17" s="14">
        <v>5583</v>
      </c>
      <c r="M17" s="14">
        <v>1348</v>
      </c>
      <c r="N17" s="14">
        <v>699</v>
      </c>
      <c r="O17" s="12">
        <f t="shared" si="2"/>
        <v>45910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22</v>
      </c>
      <c r="C18" s="14">
        <v>19</v>
      </c>
      <c r="D18" s="14">
        <v>22</v>
      </c>
      <c r="E18" s="14">
        <v>5</v>
      </c>
      <c r="F18" s="14">
        <v>12</v>
      </c>
      <c r="G18" s="14">
        <v>14</v>
      </c>
      <c r="H18" s="14">
        <v>18</v>
      </c>
      <c r="I18" s="14">
        <v>0</v>
      </c>
      <c r="J18" s="14">
        <v>17</v>
      </c>
      <c r="K18" s="14">
        <v>7</v>
      </c>
      <c r="L18" s="14">
        <v>18</v>
      </c>
      <c r="M18" s="14">
        <v>11</v>
      </c>
      <c r="N18" s="14">
        <v>6</v>
      </c>
      <c r="O18" s="12">
        <f t="shared" si="2"/>
        <v>171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4</v>
      </c>
      <c r="C19" s="14">
        <v>7</v>
      </c>
      <c r="D19" s="14">
        <v>6</v>
      </c>
      <c r="E19" s="14">
        <v>0</v>
      </c>
      <c r="F19" s="14">
        <v>2</v>
      </c>
      <c r="G19" s="14">
        <v>8</v>
      </c>
      <c r="H19" s="14">
        <v>2</v>
      </c>
      <c r="I19" s="14">
        <v>1</v>
      </c>
      <c r="J19" s="14">
        <v>2</v>
      </c>
      <c r="K19" s="14">
        <v>0</v>
      </c>
      <c r="L19" s="14">
        <v>1</v>
      </c>
      <c r="M19" s="14">
        <v>0</v>
      </c>
      <c r="N19" s="14">
        <v>0</v>
      </c>
      <c r="O19" s="12">
        <f t="shared" si="2"/>
        <v>33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51538</v>
      </c>
      <c r="C20" s="18">
        <f>C21+C22+C23</f>
        <v>29621</v>
      </c>
      <c r="D20" s="18">
        <f>D21+D22+D23</f>
        <v>36917</v>
      </c>
      <c r="E20" s="18">
        <f>E21+E22+E23</f>
        <v>4391</v>
      </c>
      <c r="F20" s="18">
        <f aca="true" t="shared" si="6" ref="F20:N20">F21+F22+F23</f>
        <v>31098</v>
      </c>
      <c r="G20" s="18">
        <f t="shared" si="6"/>
        <v>42655</v>
      </c>
      <c r="H20" s="18">
        <f>H21+H22+H23</f>
        <v>30183</v>
      </c>
      <c r="I20" s="18">
        <f>I21+I22+I23</f>
        <v>7497</v>
      </c>
      <c r="J20" s="18">
        <f>J21+J22+J23</f>
        <v>50334</v>
      </c>
      <c r="K20" s="18">
        <f>K21+K22+K23</f>
        <v>28854</v>
      </c>
      <c r="L20" s="18">
        <f>L21+L22+L23</f>
        <v>53659</v>
      </c>
      <c r="M20" s="18">
        <f t="shared" si="6"/>
        <v>14523</v>
      </c>
      <c r="N20" s="18">
        <f t="shared" si="6"/>
        <v>7708</v>
      </c>
      <c r="O20" s="12">
        <f aca="true" t="shared" si="7" ref="O20:O26">SUM(B20:N20)</f>
        <v>388978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27824</v>
      </c>
      <c r="C21" s="14">
        <v>17622</v>
      </c>
      <c r="D21" s="14">
        <v>18959</v>
      </c>
      <c r="E21" s="14">
        <v>2446</v>
      </c>
      <c r="F21" s="14">
        <v>17091</v>
      </c>
      <c r="G21" s="14">
        <v>23130</v>
      </c>
      <c r="H21" s="14">
        <v>17404</v>
      </c>
      <c r="I21" s="14">
        <v>4460</v>
      </c>
      <c r="J21" s="14">
        <v>27535</v>
      </c>
      <c r="K21" s="14">
        <v>15541</v>
      </c>
      <c r="L21" s="14">
        <v>27160</v>
      </c>
      <c r="M21" s="14">
        <v>7429</v>
      </c>
      <c r="N21" s="14">
        <v>3785</v>
      </c>
      <c r="O21" s="12">
        <f t="shared" si="7"/>
        <v>210386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23180</v>
      </c>
      <c r="C22" s="14">
        <v>11591</v>
      </c>
      <c r="D22" s="14">
        <v>17628</v>
      </c>
      <c r="E22" s="14">
        <v>1897</v>
      </c>
      <c r="F22" s="14">
        <v>13649</v>
      </c>
      <c r="G22" s="14">
        <v>18901</v>
      </c>
      <c r="H22" s="14">
        <v>12456</v>
      </c>
      <c r="I22" s="14">
        <v>2960</v>
      </c>
      <c r="J22" s="14">
        <v>22385</v>
      </c>
      <c r="K22" s="14">
        <v>12979</v>
      </c>
      <c r="L22" s="14">
        <v>26025</v>
      </c>
      <c r="M22" s="14">
        <v>6933</v>
      </c>
      <c r="N22" s="14">
        <v>3865</v>
      </c>
      <c r="O22" s="12">
        <f t="shared" si="7"/>
        <v>174449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534</v>
      </c>
      <c r="C23" s="14">
        <v>408</v>
      </c>
      <c r="D23" s="14">
        <v>330</v>
      </c>
      <c r="E23" s="14">
        <v>48</v>
      </c>
      <c r="F23" s="14">
        <v>358</v>
      </c>
      <c r="G23" s="14">
        <v>624</v>
      </c>
      <c r="H23" s="14">
        <v>323</v>
      </c>
      <c r="I23" s="14">
        <v>77</v>
      </c>
      <c r="J23" s="14">
        <v>414</v>
      </c>
      <c r="K23" s="14">
        <v>334</v>
      </c>
      <c r="L23" s="14">
        <v>474</v>
      </c>
      <c r="M23" s="14">
        <v>161</v>
      </c>
      <c r="N23" s="14">
        <v>58</v>
      </c>
      <c r="O23" s="12">
        <f t="shared" si="7"/>
        <v>4143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65111</v>
      </c>
      <c r="C24" s="14">
        <f>C25+C26</f>
        <v>44129</v>
      </c>
      <c r="D24" s="14">
        <f>D25+D26</f>
        <v>52012</v>
      </c>
      <c r="E24" s="14">
        <f>E25+E26</f>
        <v>6966</v>
      </c>
      <c r="F24" s="14">
        <f aca="true" t="shared" si="8" ref="F24:N24">F25+F26</f>
        <v>47783</v>
      </c>
      <c r="G24" s="14">
        <f t="shared" si="8"/>
        <v>67935</v>
      </c>
      <c r="H24" s="14">
        <f>H25+H26</f>
        <v>42352</v>
      </c>
      <c r="I24" s="14">
        <f>I25+I26</f>
        <v>10755</v>
      </c>
      <c r="J24" s="14">
        <f>J25+J26</f>
        <v>49657</v>
      </c>
      <c r="K24" s="14">
        <f>K25+K26</f>
        <v>37981</v>
      </c>
      <c r="L24" s="14">
        <f>L25+L26</f>
        <v>43065</v>
      </c>
      <c r="M24" s="14">
        <f t="shared" si="8"/>
        <v>11844</v>
      </c>
      <c r="N24" s="14">
        <f t="shared" si="8"/>
        <v>5983</v>
      </c>
      <c r="O24" s="12">
        <f t="shared" si="7"/>
        <v>485573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35358</v>
      </c>
      <c r="C25" s="14">
        <v>27072</v>
      </c>
      <c r="D25" s="14">
        <v>30789</v>
      </c>
      <c r="E25" s="14">
        <v>4429</v>
      </c>
      <c r="F25" s="14">
        <v>29239</v>
      </c>
      <c r="G25" s="14">
        <v>42610</v>
      </c>
      <c r="H25" s="14">
        <v>26724</v>
      </c>
      <c r="I25" s="14">
        <v>7472</v>
      </c>
      <c r="J25" s="14">
        <v>27087</v>
      </c>
      <c r="K25" s="14">
        <v>23332</v>
      </c>
      <c r="L25" s="14">
        <v>24566</v>
      </c>
      <c r="M25" s="14">
        <v>6724</v>
      </c>
      <c r="N25" s="14">
        <v>3137</v>
      </c>
      <c r="O25" s="12">
        <f t="shared" si="7"/>
        <v>288539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29753</v>
      </c>
      <c r="C26" s="14">
        <v>17057</v>
      </c>
      <c r="D26" s="14">
        <v>21223</v>
      </c>
      <c r="E26" s="14">
        <v>2537</v>
      </c>
      <c r="F26" s="14">
        <v>18544</v>
      </c>
      <c r="G26" s="14">
        <v>25325</v>
      </c>
      <c r="H26" s="14">
        <v>15628</v>
      </c>
      <c r="I26" s="14">
        <v>3283</v>
      </c>
      <c r="J26" s="14">
        <v>22570</v>
      </c>
      <c r="K26" s="14">
        <v>14649</v>
      </c>
      <c r="L26" s="14">
        <v>18499</v>
      </c>
      <c r="M26" s="14">
        <v>5120</v>
      </c>
      <c r="N26" s="14">
        <v>2846</v>
      </c>
      <c r="O26" s="12">
        <f t="shared" si="7"/>
        <v>197034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439844.5728782001</v>
      </c>
      <c r="C36" s="60">
        <f aca="true" t="shared" si="11" ref="C36:N36">C37+C38+C39+C40</f>
        <v>282322.958372</v>
      </c>
      <c r="D36" s="60">
        <f t="shared" si="11"/>
        <v>329106.9122029</v>
      </c>
      <c r="E36" s="60">
        <f t="shared" si="11"/>
        <v>51977.64146399999</v>
      </c>
      <c r="F36" s="60">
        <f t="shared" si="11"/>
        <v>314750.59625215</v>
      </c>
      <c r="G36" s="60">
        <f t="shared" si="11"/>
        <v>358460.80319999997</v>
      </c>
      <c r="H36" s="60">
        <f t="shared" si="11"/>
        <v>279729.11249999993</v>
      </c>
      <c r="I36" s="60">
        <f>I37+I38+I39+I40</f>
        <v>68123.01179779999</v>
      </c>
      <c r="J36" s="60">
        <f>J37+J38+J39+J40</f>
        <v>369515.92044200003</v>
      </c>
      <c r="K36" s="60">
        <f>K37+K38+K39+K40</f>
        <v>285706.7982716</v>
      </c>
      <c r="L36" s="60">
        <f>L37+L38+L39+L40</f>
        <v>380217.98243936</v>
      </c>
      <c r="M36" s="60">
        <f t="shared" si="11"/>
        <v>136824.03359556</v>
      </c>
      <c r="N36" s="60">
        <f t="shared" si="11"/>
        <v>72017.67663408</v>
      </c>
      <c r="O36" s="60">
        <f>O37+O38+O39+O40</f>
        <v>3368598.0200496493</v>
      </c>
    </row>
    <row r="37" spans="1:15" ht="18.75" customHeight="1">
      <c r="A37" s="57" t="s">
        <v>50</v>
      </c>
      <c r="B37" s="54">
        <f aca="true" t="shared" si="12" ref="B37:N37">B29*B7</f>
        <v>433801.86300000007</v>
      </c>
      <c r="C37" s="54">
        <f t="shared" si="12"/>
        <v>277886.67199999996</v>
      </c>
      <c r="D37" s="54">
        <f t="shared" si="12"/>
        <v>317702.3556</v>
      </c>
      <c r="E37" s="54">
        <f t="shared" si="12"/>
        <v>51455.956999999995</v>
      </c>
      <c r="F37" s="54">
        <f t="shared" si="12"/>
        <v>313502.9799</v>
      </c>
      <c r="G37" s="54">
        <f t="shared" si="12"/>
        <v>356850.6916</v>
      </c>
      <c r="H37" s="54">
        <f t="shared" si="12"/>
        <v>274735.7165</v>
      </c>
      <c r="I37" s="54">
        <f>I29*I7</f>
        <v>67658.5034</v>
      </c>
      <c r="J37" s="54">
        <f>J29*J7</f>
        <v>363959.44</v>
      </c>
      <c r="K37" s="54">
        <f>K29*K7</f>
        <v>280884.806</v>
      </c>
      <c r="L37" s="54">
        <f>L29*L7</f>
        <v>374658.1822</v>
      </c>
      <c r="M37" s="54">
        <f t="shared" si="12"/>
        <v>133605.19199999998</v>
      </c>
      <c r="N37" s="54">
        <f t="shared" si="12"/>
        <v>71510.175</v>
      </c>
      <c r="O37" s="56">
        <f>SUM(B37:N37)</f>
        <v>3318212.5341999996</v>
      </c>
    </row>
    <row r="38" spans="1:15" ht="18.75" customHeight="1">
      <c r="A38" s="57" t="s">
        <v>51</v>
      </c>
      <c r="B38" s="54">
        <f aca="true" t="shared" si="13" ref="B38:N38">B30*B7</f>
        <v>-1286.4201218</v>
      </c>
      <c r="C38" s="54">
        <f t="shared" si="13"/>
        <v>-808.2536279999999</v>
      </c>
      <c r="D38" s="54">
        <f t="shared" si="13"/>
        <v>-943.8133971</v>
      </c>
      <c r="E38" s="54">
        <f t="shared" si="13"/>
        <v>-124.595536</v>
      </c>
      <c r="F38" s="54">
        <f t="shared" si="13"/>
        <v>-913.7836478500001</v>
      </c>
      <c r="G38" s="54">
        <f t="shared" si="13"/>
        <v>-1052.0484000000001</v>
      </c>
      <c r="H38" s="54">
        <f t="shared" si="13"/>
        <v>-756.364</v>
      </c>
      <c r="I38" s="54">
        <f>I30*I7</f>
        <v>-190.33160220000002</v>
      </c>
      <c r="J38" s="54">
        <f>J30*J7</f>
        <v>-1047.709558</v>
      </c>
      <c r="K38" s="54">
        <f>K30*K7</f>
        <v>-803.4277284</v>
      </c>
      <c r="L38" s="54">
        <f>L30*L7</f>
        <v>-1100.57976064</v>
      </c>
      <c r="M38" s="54">
        <f t="shared" si="13"/>
        <v>-389.73840443999995</v>
      </c>
      <c r="N38" s="54">
        <f t="shared" si="13"/>
        <v>-211.53836592000002</v>
      </c>
      <c r="O38" s="25">
        <f>SUM(B38:N38)</f>
        <v>-9628.60415035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4072.05</v>
      </c>
      <c r="C40" s="54">
        <v>2852.02</v>
      </c>
      <c r="D40" s="54">
        <v>10186.97</v>
      </c>
      <c r="E40" s="54">
        <v>0</v>
      </c>
      <c r="F40" s="54">
        <v>0</v>
      </c>
      <c r="G40" s="54">
        <v>0</v>
      </c>
      <c r="H40" s="54">
        <v>3507.04</v>
      </c>
      <c r="I40" s="54">
        <v>0</v>
      </c>
      <c r="J40" s="54">
        <v>4057.59</v>
      </c>
      <c r="K40" s="54">
        <v>3506.82</v>
      </c>
      <c r="L40" s="54">
        <v>4058.14</v>
      </c>
      <c r="M40" s="54">
        <v>2337.42</v>
      </c>
      <c r="N40" s="54">
        <v>0</v>
      </c>
      <c r="O40" s="56">
        <f>SUM(B40:N40)</f>
        <v>34578.05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-51357</v>
      </c>
      <c r="C42" s="25">
        <f aca="true" t="shared" si="15" ref="C42:N42">+C43+C46+C58+C59</f>
        <v>-46360</v>
      </c>
      <c r="D42" s="25">
        <f t="shared" si="15"/>
        <v>-42315.2</v>
      </c>
      <c r="E42" s="25">
        <f t="shared" si="15"/>
        <v>-3378.2</v>
      </c>
      <c r="F42" s="25">
        <f t="shared" si="15"/>
        <v>-34700</v>
      </c>
      <c r="G42" s="25">
        <f t="shared" si="15"/>
        <v>-58590.6</v>
      </c>
      <c r="H42" s="25">
        <f t="shared" si="15"/>
        <v>-45438.8</v>
      </c>
      <c r="I42" s="25">
        <f>+I43+I46+I58+I59</f>
        <v>-15686.6</v>
      </c>
      <c r="J42" s="25">
        <f>+J43+J46+J58+J59</f>
        <v>-34466</v>
      </c>
      <c r="K42" s="25">
        <f>+K43+K46+K58+K59</f>
        <v>-37665.6</v>
      </c>
      <c r="L42" s="25">
        <f>+L43+L46+L58+L59</f>
        <v>-36438.2</v>
      </c>
      <c r="M42" s="25">
        <f t="shared" si="15"/>
        <v>-15861.2</v>
      </c>
      <c r="N42" s="25">
        <f t="shared" si="15"/>
        <v>-9127.6</v>
      </c>
      <c r="O42" s="25">
        <f>+O43+O46+O58+O59</f>
        <v>-431385</v>
      </c>
    </row>
    <row r="43" spans="1:15" ht="18.75" customHeight="1">
      <c r="A43" s="17" t="s">
        <v>55</v>
      </c>
      <c r="B43" s="26">
        <f>B44+B45</f>
        <v>-51357</v>
      </c>
      <c r="C43" s="26">
        <f>C44+C45</f>
        <v>-46360</v>
      </c>
      <c r="D43" s="26">
        <f>D44+D45</f>
        <v>-41815.2</v>
      </c>
      <c r="E43" s="26">
        <f>E44+E45</f>
        <v>-3378.2</v>
      </c>
      <c r="F43" s="26">
        <f aca="true" t="shared" si="16" ref="F43:N43">F44+F45</f>
        <v>-34200</v>
      </c>
      <c r="G43" s="26">
        <f t="shared" si="16"/>
        <v>-58090.6</v>
      </c>
      <c r="H43" s="26">
        <f t="shared" si="16"/>
        <v>-44938.8</v>
      </c>
      <c r="I43" s="26">
        <f>I44+I45</f>
        <v>-12186.6</v>
      </c>
      <c r="J43" s="26">
        <f>J44+J45</f>
        <v>-34466</v>
      </c>
      <c r="K43" s="26">
        <f>K44+K45</f>
        <v>-37665.6</v>
      </c>
      <c r="L43" s="26">
        <f>L44+L45</f>
        <v>-36438.2</v>
      </c>
      <c r="M43" s="26">
        <f t="shared" si="16"/>
        <v>-15861.2</v>
      </c>
      <c r="N43" s="26">
        <f t="shared" si="16"/>
        <v>-9127.6</v>
      </c>
      <c r="O43" s="25">
        <f aca="true" t="shared" si="17" ref="O43:O59">SUM(B43:N43)</f>
        <v>-425885</v>
      </c>
    </row>
    <row r="44" spans="1:26" ht="18.75" customHeight="1">
      <c r="A44" s="13" t="s">
        <v>56</v>
      </c>
      <c r="B44" s="20">
        <f>ROUND(-B9*$D$3,2)</f>
        <v>-51357</v>
      </c>
      <c r="C44" s="20">
        <f>ROUND(-C9*$D$3,2)</f>
        <v>-46360</v>
      </c>
      <c r="D44" s="20">
        <f>ROUND(-D9*$D$3,2)</f>
        <v>-41815.2</v>
      </c>
      <c r="E44" s="20">
        <f>ROUND(-E9*$D$3,2)</f>
        <v>-3378.2</v>
      </c>
      <c r="F44" s="20">
        <f aca="true" t="shared" si="18" ref="F44:N44">ROUND(-F9*$D$3,2)</f>
        <v>-34200</v>
      </c>
      <c r="G44" s="20">
        <f t="shared" si="18"/>
        <v>-58090.6</v>
      </c>
      <c r="H44" s="20">
        <f t="shared" si="18"/>
        <v>-44938.8</v>
      </c>
      <c r="I44" s="20">
        <f>ROUND(-I9*$D$3,2)</f>
        <v>-12186.6</v>
      </c>
      <c r="J44" s="20">
        <f>ROUND(-J9*$D$3,2)</f>
        <v>-34466</v>
      </c>
      <c r="K44" s="20">
        <f>ROUND(-K9*$D$3,2)</f>
        <v>-37665.6</v>
      </c>
      <c r="L44" s="20">
        <f>ROUND(-L9*$D$3,2)</f>
        <v>-36438.2</v>
      </c>
      <c r="M44" s="20">
        <f t="shared" si="18"/>
        <v>-15861.2</v>
      </c>
      <c r="N44" s="20">
        <f t="shared" si="18"/>
        <v>-9127.6</v>
      </c>
      <c r="O44" s="46">
        <f t="shared" si="17"/>
        <v>-425885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-3500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-5500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-5500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102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103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104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105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388487.5728782001</v>
      </c>
      <c r="C61" s="29">
        <f t="shared" si="21"/>
        <v>235962.95837200002</v>
      </c>
      <c r="D61" s="29">
        <f t="shared" si="21"/>
        <v>286791.7122029</v>
      </c>
      <c r="E61" s="29">
        <f t="shared" si="21"/>
        <v>48599.441463999996</v>
      </c>
      <c r="F61" s="29">
        <f t="shared" si="21"/>
        <v>280050.59625215</v>
      </c>
      <c r="G61" s="29">
        <f t="shared" si="21"/>
        <v>299870.2032</v>
      </c>
      <c r="H61" s="29">
        <f t="shared" si="21"/>
        <v>234290.31249999994</v>
      </c>
      <c r="I61" s="29">
        <f t="shared" si="21"/>
        <v>52436.41179779999</v>
      </c>
      <c r="J61" s="29">
        <f>+J36+J42</f>
        <v>335049.92044200003</v>
      </c>
      <c r="K61" s="29">
        <f>+K36+K42</f>
        <v>248041.19827159998</v>
      </c>
      <c r="L61" s="29">
        <f>+L36+L42</f>
        <v>343779.78243936</v>
      </c>
      <c r="M61" s="29">
        <f t="shared" si="21"/>
        <v>120962.83359556</v>
      </c>
      <c r="N61" s="29">
        <f t="shared" si="21"/>
        <v>62890.07663408</v>
      </c>
      <c r="O61" s="29">
        <f>SUM(B61:N61)</f>
        <v>2937213.02004965</v>
      </c>
      <c r="P61"/>
      <c r="Q61" s="77"/>
      <c r="R61" s="77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388487.57</v>
      </c>
      <c r="C64" s="36">
        <f aca="true" t="shared" si="22" ref="C64:N64">SUM(C65:C78)</f>
        <v>235962.96</v>
      </c>
      <c r="D64" s="36">
        <f t="shared" si="22"/>
        <v>286791.72</v>
      </c>
      <c r="E64" s="36">
        <f t="shared" si="22"/>
        <v>48599.44</v>
      </c>
      <c r="F64" s="36">
        <f t="shared" si="22"/>
        <v>280050.6</v>
      </c>
      <c r="G64" s="36">
        <f t="shared" si="22"/>
        <v>299870.2</v>
      </c>
      <c r="H64" s="36">
        <f t="shared" si="22"/>
        <v>234290.32</v>
      </c>
      <c r="I64" s="36">
        <f t="shared" si="22"/>
        <v>52436.41</v>
      </c>
      <c r="J64" s="36">
        <f t="shared" si="22"/>
        <v>335049.92</v>
      </c>
      <c r="K64" s="36">
        <f t="shared" si="22"/>
        <v>248041.2</v>
      </c>
      <c r="L64" s="36">
        <f t="shared" si="22"/>
        <v>343779.78</v>
      </c>
      <c r="M64" s="36">
        <f t="shared" si="22"/>
        <v>120962.83</v>
      </c>
      <c r="N64" s="36">
        <f t="shared" si="22"/>
        <v>62890.08</v>
      </c>
      <c r="O64" s="29">
        <f>SUM(O65:O78)</f>
        <v>2937213.0300000003</v>
      </c>
    </row>
    <row r="65" spans="1:16" ht="18.75" customHeight="1">
      <c r="A65" s="17" t="s">
        <v>70</v>
      </c>
      <c r="B65" s="36">
        <f>74232.01+567.32</f>
        <v>74799.33</v>
      </c>
      <c r="C65" s="36">
        <f>68517.07</f>
        <v>68517.07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143316.40000000002</v>
      </c>
      <c r="P65"/>
    </row>
    <row r="66" spans="1:16" ht="18.75" customHeight="1">
      <c r="A66" s="17" t="s">
        <v>71</v>
      </c>
      <c r="B66" s="36">
        <f>310183.51+3504.73</f>
        <v>313688.24</v>
      </c>
      <c r="C66" s="36">
        <f>164593.87+2852.02</f>
        <v>167445.88999999998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481134.13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286791.72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286791.72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48599.44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48599.44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280050.6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280050.6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299870.2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299870.2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234290.32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234290.32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52436.41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52436.41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335049.92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335049.92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248041.2</v>
      </c>
      <c r="L74" s="35">
        <v>0</v>
      </c>
      <c r="M74" s="35">
        <v>0</v>
      </c>
      <c r="N74" s="35">
        <v>0</v>
      </c>
      <c r="O74" s="29">
        <f t="shared" si="23"/>
        <v>248041.2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343779.78</v>
      </c>
      <c r="M75" s="35">
        <v>0</v>
      </c>
      <c r="N75" s="61">
        <v>0</v>
      </c>
      <c r="O75" s="26">
        <f t="shared" si="23"/>
        <v>343779.78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120962.83</v>
      </c>
      <c r="N76" s="35">
        <v>0</v>
      </c>
      <c r="O76" s="29">
        <f t="shared" si="23"/>
        <v>120962.83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62890.08</v>
      </c>
      <c r="O77" s="26">
        <f t="shared" si="23"/>
        <v>62890.08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2.3444814324881995</v>
      </c>
      <c r="C82" s="44">
        <v>2.303895947475662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2.047855746382574</v>
      </c>
      <c r="C83" s="44">
        <v>1.9347889457643013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1.8753598313687097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2.6205012081673806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2.1899807007378778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1.7377053150026176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2.0451047458631026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2.0042664331930915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1.9841377406048102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2.2359203425316134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2.136227993363243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2.5426645541019433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2.4925648646412624</v>
      </c>
      <c r="O94" s="50"/>
      <c r="P94"/>
      <c r="Z94"/>
    </row>
    <row r="95" spans="1:14" ht="21" customHeight="1">
      <c r="A95" s="67" t="s">
        <v>106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7.75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2017-11-07T18:31:55Z</dcterms:modified>
  <cp:category/>
  <cp:version/>
  <cp:contentType/>
  <cp:contentStatus/>
</cp:coreProperties>
</file>