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<sst xmlns="http://schemas.openxmlformats.org/spreadsheetml/2006/main" count="112" uniqueCount="110">
  <si>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</si>
  <si>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</si>
  <si>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</si>
  <si>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</si>
  <si>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</si>
  <si>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</si>
  <si>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</si>
  <si>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</si>
  <si>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</si>
  <si>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</si>
  <si>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</si>
  <si>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</si>
  <si>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</si>
  <si>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</si>
  <si>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</si>
  <si>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</si>
  <si>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</si>
  <si>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</si>
  <si>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</si>
  <si>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</si>
  <si>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</si>
  <si>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</si>
  <si>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</si>
  <si>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</si>
  <si>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</si>
  <si>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</si>
  <si>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</si>
  <si>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</si>
  <si>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</si>
  <si>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</si>
  <si>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</si>
  <si>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</si>
  <si>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</si>
  <si>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</si>
  <si>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</si>
  <si>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</si>
  <si>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</si>
  <si>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</si>
  <si>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</si>
  <si>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</si>
  <si>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</si>
  <si>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</si>
  <si>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</si>
  <si>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</si>
  <si>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</si>
  <si>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</si>
  <si>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</si>
  <si>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</si>
  <si>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</si>
  <si>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</si>
  <si>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</si>
  <si>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</si>
  <si>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</si>
  <si>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</si>
  <si>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</si>
  <si>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</si>
  <si>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</si>
  <si>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</si>
  <si>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</si>
  <si>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</si>
  <si>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</si>
  <si>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</si>
  <si>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</si>
  <si>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</si>
  <si>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</si>
  <si>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</si>
  <si>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</si>
  <si>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</si>
  <si>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</si>
  <si>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</si>
  <si>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</si>
  <si>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</si>
  <si>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</si>
  <si>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</si>
  <si>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</si>
  <si>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</si>
  <si>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</si>
  <si>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</si>
  <si>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</si>
  <si>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</si>
  <si>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</si>
  <si>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</si>
  <si>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</si>
  <si>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</si>
  <si>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</si>
  <si>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</si>
  <si>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</si>
  <si>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</si>
  <si>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</si>
  <si>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</si>
  <si>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</si>
  <si>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</si>
  <si>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</si>
  <si>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</si>
  <si>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</si>
  <si>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</si>
  <si>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</si>
  <si>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</si>
  <si>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</si>
  <si>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</si>
  <si>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>Movebuss Soluções em Mobilidde Urbana Lda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</si>
  <si>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</si>
  <si>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</si>
  <si>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</si>
  <si>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</si>
  <si>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</si>
  <si>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</si>
  <si>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OPERAÇÃO 28/10/17 - VENCIMENTO 06/11/17</t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</si>
  <si>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(1)</t>
    </r>
  </si>
  <si>
    <t>(1)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</si>
</sst>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73" fontId="43" fillId="0" borderId="0" xfId="52" applyNumberFormat="1" applyFont="1" applyBorder="1" applyAlignment="1">
      <alignment vertical="center"/>
    </xf>
    <xf numFmtId="173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60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60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60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100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358087</v>
      </c>
      <c r="C7" s="10">
        <f>C8+C20+C24</f>
        <v>249711</v>
      </c>
      <c r="D7" s="10">
        <f>D8+D20+D24</f>
        <v>294640</v>
      </c>
      <c r="E7" s="10">
        <f>E8+E20+E24</f>
        <v>38917</v>
      </c>
      <c r="F7" s="10">
        <f aca="true" t="shared" si="0" ref="F7:N7">F8+F20+F24</f>
        <v>235082</v>
      </c>
      <c r="G7" s="10">
        <f t="shared" si="0"/>
        <v>367688</v>
      </c>
      <c r="H7" s="10">
        <f>H8+H20+H24</f>
        <v>251808</v>
      </c>
      <c r="I7" s="10">
        <f>I8+I20+I24</f>
        <v>74442</v>
      </c>
      <c r="J7" s="10">
        <f>J8+J20+J24</f>
        <v>313640</v>
      </c>
      <c r="K7" s="10">
        <f>K8+K20+K24</f>
        <v>225220</v>
      </c>
      <c r="L7" s="10">
        <f>L8+L20+L24</f>
        <v>290223</v>
      </c>
      <c r="M7" s="10">
        <f t="shared" si="0"/>
        <v>97190</v>
      </c>
      <c r="N7" s="10">
        <f t="shared" si="0"/>
        <v>54720</v>
      </c>
      <c r="O7" s="10">
        <f>+O8+O20+O24</f>
        <v>2851368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159273</v>
      </c>
      <c r="C8" s="12">
        <f>+C9+C12+C16</f>
        <v>118887</v>
      </c>
      <c r="D8" s="12">
        <f>+D9+D12+D16</f>
        <v>148119</v>
      </c>
      <c r="E8" s="12">
        <f>+E9+E12+E16</f>
        <v>17693</v>
      </c>
      <c r="F8" s="12">
        <f aca="true" t="shared" si="1" ref="F8:N8">+F9+F12+F16</f>
        <v>110218</v>
      </c>
      <c r="G8" s="12">
        <f t="shared" si="1"/>
        <v>174467</v>
      </c>
      <c r="H8" s="12">
        <f>+H9+H12+H16</f>
        <v>118224</v>
      </c>
      <c r="I8" s="12">
        <f>+I9+I12+I16</f>
        <v>35697</v>
      </c>
      <c r="J8" s="12">
        <f>+J9+J12+J16</f>
        <v>149202</v>
      </c>
      <c r="K8" s="12">
        <f>+K9+K12+K16</f>
        <v>109464</v>
      </c>
      <c r="L8" s="12">
        <f>+L9+L12+L16</f>
        <v>133553</v>
      </c>
      <c r="M8" s="12">
        <f t="shared" si="1"/>
        <v>50191</v>
      </c>
      <c r="N8" s="12">
        <f t="shared" si="1"/>
        <v>30005</v>
      </c>
      <c r="O8" s="12">
        <f>SUM(B8:N8)</f>
        <v>1354993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19039</v>
      </c>
      <c r="C9" s="14">
        <v>18711</v>
      </c>
      <c r="D9" s="14">
        <v>15593</v>
      </c>
      <c r="E9" s="14">
        <v>1529</v>
      </c>
      <c r="F9" s="14">
        <v>12197</v>
      </c>
      <c r="G9" s="14">
        <v>21655</v>
      </c>
      <c r="H9" s="14">
        <v>18491</v>
      </c>
      <c r="I9" s="14">
        <v>5682</v>
      </c>
      <c r="J9" s="14">
        <v>12591</v>
      </c>
      <c r="K9" s="14">
        <v>15293</v>
      </c>
      <c r="L9" s="14">
        <v>12927</v>
      </c>
      <c r="M9" s="14">
        <v>6684</v>
      </c>
      <c r="N9" s="14">
        <v>4036</v>
      </c>
      <c r="O9" s="12">
        <f aca="true" t="shared" si="2" ref="O9:O19">SUM(B9:N9)</f>
        <v>164428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19039</v>
      </c>
      <c r="C10" s="14">
        <f>+C9-C11</f>
        <v>18711</v>
      </c>
      <c r="D10" s="14">
        <f>+D9-D11</f>
        <v>15593</v>
      </c>
      <c r="E10" s="14">
        <f>+E9-E11</f>
        <v>1529</v>
      </c>
      <c r="F10" s="14">
        <f aca="true" t="shared" si="3" ref="F10:N10">+F9-F11</f>
        <v>12197</v>
      </c>
      <c r="G10" s="14">
        <f t="shared" si="3"/>
        <v>21655</v>
      </c>
      <c r="H10" s="14">
        <f>+H9-H11</f>
        <v>18491</v>
      </c>
      <c r="I10" s="14">
        <f>+I9-I11</f>
        <v>5682</v>
      </c>
      <c r="J10" s="14">
        <f>+J9-J11</f>
        <v>12591</v>
      </c>
      <c r="K10" s="14">
        <f>+K9-K11</f>
        <v>15293</v>
      </c>
      <c r="L10" s="14">
        <f>+L9-L11</f>
        <v>12927</v>
      </c>
      <c r="M10" s="14">
        <f t="shared" si="3"/>
        <v>6684</v>
      </c>
      <c r="N10" s="14">
        <f t="shared" si="3"/>
        <v>4036</v>
      </c>
      <c r="O10" s="12">
        <f t="shared" si="2"/>
        <v>164428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130843</v>
      </c>
      <c r="C12" s="14">
        <f>C13+C14+C15</f>
        <v>93704</v>
      </c>
      <c r="D12" s="14">
        <f>D13+D14+D15</f>
        <v>124772</v>
      </c>
      <c r="E12" s="14">
        <f>E13+E14+E15</f>
        <v>15190</v>
      </c>
      <c r="F12" s="14">
        <f aca="true" t="shared" si="4" ref="F12:N12">F13+F14+F15</f>
        <v>91783</v>
      </c>
      <c r="G12" s="14">
        <f t="shared" si="4"/>
        <v>142279</v>
      </c>
      <c r="H12" s="14">
        <f>H13+H14+H15</f>
        <v>93202</v>
      </c>
      <c r="I12" s="14">
        <f>I13+I14+I15</f>
        <v>28016</v>
      </c>
      <c r="J12" s="14">
        <f>J13+J14+J15</f>
        <v>127735</v>
      </c>
      <c r="K12" s="14">
        <f>K13+K14+K15</f>
        <v>88150</v>
      </c>
      <c r="L12" s="14">
        <f>L13+L14+L15</f>
        <v>111909</v>
      </c>
      <c r="M12" s="14">
        <f t="shared" si="4"/>
        <v>40972</v>
      </c>
      <c r="N12" s="14">
        <f t="shared" si="4"/>
        <v>24675</v>
      </c>
      <c r="O12" s="12">
        <f t="shared" si="2"/>
        <v>1113230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65783</v>
      </c>
      <c r="C13" s="14">
        <v>49012</v>
      </c>
      <c r="D13" s="14">
        <v>61767</v>
      </c>
      <c r="E13" s="14">
        <v>7675</v>
      </c>
      <c r="F13" s="14">
        <v>45795</v>
      </c>
      <c r="G13" s="14">
        <v>71774</v>
      </c>
      <c r="H13" s="14">
        <v>48717</v>
      </c>
      <c r="I13" s="14">
        <v>14645</v>
      </c>
      <c r="J13" s="14">
        <v>65782</v>
      </c>
      <c r="K13" s="14">
        <v>43588</v>
      </c>
      <c r="L13" s="14">
        <v>53925</v>
      </c>
      <c r="M13" s="14">
        <v>19086</v>
      </c>
      <c r="N13" s="14">
        <v>11126</v>
      </c>
      <c r="O13" s="12">
        <f t="shared" si="2"/>
        <v>558675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62455</v>
      </c>
      <c r="C14" s="14">
        <v>42021</v>
      </c>
      <c r="D14" s="14">
        <v>61121</v>
      </c>
      <c r="E14" s="14">
        <v>7125</v>
      </c>
      <c r="F14" s="14">
        <v>43903</v>
      </c>
      <c r="G14" s="14">
        <v>66211</v>
      </c>
      <c r="H14" s="14">
        <v>42352</v>
      </c>
      <c r="I14" s="14">
        <v>12737</v>
      </c>
      <c r="J14" s="14">
        <v>60186</v>
      </c>
      <c r="K14" s="14">
        <v>42638</v>
      </c>
      <c r="L14" s="14">
        <v>56128</v>
      </c>
      <c r="M14" s="14">
        <v>21060</v>
      </c>
      <c r="N14" s="14">
        <v>13093</v>
      </c>
      <c r="O14" s="12">
        <f t="shared" si="2"/>
        <v>531030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2605</v>
      </c>
      <c r="C15" s="14">
        <v>2671</v>
      </c>
      <c r="D15" s="14">
        <v>1884</v>
      </c>
      <c r="E15" s="14">
        <v>390</v>
      </c>
      <c r="F15" s="14">
        <v>2085</v>
      </c>
      <c r="G15" s="14">
        <v>4294</v>
      </c>
      <c r="H15" s="14">
        <v>2133</v>
      </c>
      <c r="I15" s="14">
        <v>634</v>
      </c>
      <c r="J15" s="14">
        <v>1767</v>
      </c>
      <c r="K15" s="14">
        <v>1924</v>
      </c>
      <c r="L15" s="14">
        <v>1856</v>
      </c>
      <c r="M15" s="14">
        <v>826</v>
      </c>
      <c r="N15" s="14">
        <v>456</v>
      </c>
      <c r="O15" s="12">
        <f t="shared" si="2"/>
        <v>23525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9391</v>
      </c>
      <c r="C16" s="14">
        <f>C17+C18+C19</f>
        <v>6472</v>
      </c>
      <c r="D16" s="14">
        <f>D17+D18+D19</f>
        <v>7754</v>
      </c>
      <c r="E16" s="14">
        <f>E17+E18+E19</f>
        <v>974</v>
      </c>
      <c r="F16" s="14">
        <f aca="true" t="shared" si="5" ref="F16:N16">F17+F18+F19</f>
        <v>6238</v>
      </c>
      <c r="G16" s="14">
        <f t="shared" si="5"/>
        <v>10533</v>
      </c>
      <c r="H16" s="14">
        <f>H17+H18+H19</f>
        <v>6531</v>
      </c>
      <c r="I16" s="14">
        <f>I17+I18+I19</f>
        <v>1999</v>
      </c>
      <c r="J16" s="14">
        <f>J17+J18+J19</f>
        <v>8876</v>
      </c>
      <c r="K16" s="14">
        <f>K17+K18+K19</f>
        <v>6021</v>
      </c>
      <c r="L16" s="14">
        <f>L17+L18+L19</f>
        <v>8717</v>
      </c>
      <c r="M16" s="14">
        <f t="shared" si="5"/>
        <v>2535</v>
      </c>
      <c r="N16" s="14">
        <f t="shared" si="5"/>
        <v>1294</v>
      </c>
      <c r="O16" s="12">
        <f t="shared" si="2"/>
        <v>77335</v>
      </c>
    </row>
    <row r="17" spans="1:26" ht="18.75" customHeight="1">
      <c r="A17" s="15" t="s">
        <v>16</v>
      </c>
      <c r="B17" s="14">
        <v>9339</v>
      </c>
      <c r="C17" s="14">
        <v>6421</v>
      </c>
      <c r="D17" s="14">
        <v>7703</v>
      </c>
      <c r="E17" s="14">
        <v>966</v>
      </c>
      <c r="F17" s="14">
        <v>6217</v>
      </c>
      <c r="G17" s="14">
        <v>10495</v>
      </c>
      <c r="H17" s="14">
        <v>6486</v>
      </c>
      <c r="I17" s="14">
        <v>1996</v>
      </c>
      <c r="J17" s="14">
        <v>8837</v>
      </c>
      <c r="K17" s="14">
        <v>5992</v>
      </c>
      <c r="L17" s="14">
        <v>8682</v>
      </c>
      <c r="M17" s="14">
        <v>2520</v>
      </c>
      <c r="N17" s="14">
        <v>1281</v>
      </c>
      <c r="O17" s="12">
        <f t="shared" si="2"/>
        <v>76935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43</v>
      </c>
      <c r="C18" s="14">
        <v>39</v>
      </c>
      <c r="D18" s="14">
        <v>44</v>
      </c>
      <c r="E18" s="14">
        <v>5</v>
      </c>
      <c r="F18" s="14">
        <v>17</v>
      </c>
      <c r="G18" s="14">
        <v>26</v>
      </c>
      <c r="H18" s="14">
        <v>42</v>
      </c>
      <c r="I18" s="14">
        <v>1</v>
      </c>
      <c r="J18" s="14">
        <v>36</v>
      </c>
      <c r="K18" s="14">
        <v>25</v>
      </c>
      <c r="L18" s="14">
        <v>34</v>
      </c>
      <c r="M18" s="14">
        <v>15</v>
      </c>
      <c r="N18" s="14">
        <v>13</v>
      </c>
      <c r="O18" s="12">
        <f t="shared" si="2"/>
        <v>340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9</v>
      </c>
      <c r="C19" s="14">
        <v>12</v>
      </c>
      <c r="D19" s="14">
        <v>7</v>
      </c>
      <c r="E19" s="14">
        <v>3</v>
      </c>
      <c r="F19" s="14">
        <v>4</v>
      </c>
      <c r="G19" s="14">
        <v>12</v>
      </c>
      <c r="H19" s="14">
        <v>3</v>
      </c>
      <c r="I19" s="14">
        <v>2</v>
      </c>
      <c r="J19" s="14">
        <v>3</v>
      </c>
      <c r="K19" s="14">
        <v>4</v>
      </c>
      <c r="L19" s="14">
        <v>1</v>
      </c>
      <c r="M19" s="14">
        <v>0</v>
      </c>
      <c r="N19" s="14">
        <v>0</v>
      </c>
      <c r="O19" s="12">
        <f t="shared" si="2"/>
        <v>60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91769</v>
      </c>
      <c r="C20" s="18">
        <f>C21+C22+C23</f>
        <v>55418</v>
      </c>
      <c r="D20" s="18">
        <f>D21+D22+D23</f>
        <v>61968</v>
      </c>
      <c r="E20" s="18">
        <f>E21+E22+E23</f>
        <v>8304</v>
      </c>
      <c r="F20" s="18">
        <f aca="true" t="shared" si="6" ref="F20:N20">F21+F22+F23</f>
        <v>50796</v>
      </c>
      <c r="G20" s="18">
        <f t="shared" si="6"/>
        <v>77567</v>
      </c>
      <c r="H20" s="18">
        <f>H21+H22+H23</f>
        <v>59286</v>
      </c>
      <c r="I20" s="18">
        <f>I21+I22+I23</f>
        <v>17318</v>
      </c>
      <c r="J20" s="18">
        <f>J21+J22+J23</f>
        <v>80587</v>
      </c>
      <c r="K20" s="18">
        <f>K21+K22+K23</f>
        <v>51064</v>
      </c>
      <c r="L20" s="18">
        <f>L21+L22+L23</f>
        <v>84831</v>
      </c>
      <c r="M20" s="18">
        <f t="shared" si="6"/>
        <v>25969</v>
      </c>
      <c r="N20" s="18">
        <f t="shared" si="6"/>
        <v>13723</v>
      </c>
      <c r="O20" s="12">
        <f aca="true" t="shared" si="7" ref="O20:O26">SUM(B20:N20)</f>
        <v>678600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48694</v>
      </c>
      <c r="C21" s="14">
        <v>31974</v>
      </c>
      <c r="D21" s="14">
        <v>32093</v>
      </c>
      <c r="E21" s="14">
        <v>4536</v>
      </c>
      <c r="F21" s="14">
        <v>27294</v>
      </c>
      <c r="G21" s="14">
        <v>41671</v>
      </c>
      <c r="H21" s="14">
        <v>33831</v>
      </c>
      <c r="I21" s="14">
        <v>10010</v>
      </c>
      <c r="J21" s="14">
        <v>44007</v>
      </c>
      <c r="K21" s="14">
        <v>27047</v>
      </c>
      <c r="L21" s="14">
        <v>43029</v>
      </c>
      <c r="M21" s="14">
        <v>13130</v>
      </c>
      <c r="N21" s="14">
        <v>6833</v>
      </c>
      <c r="O21" s="12">
        <f t="shared" si="7"/>
        <v>364149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41814</v>
      </c>
      <c r="C22" s="14">
        <v>22418</v>
      </c>
      <c r="D22" s="14">
        <v>29212</v>
      </c>
      <c r="E22" s="14">
        <v>3618</v>
      </c>
      <c r="F22" s="14">
        <v>22772</v>
      </c>
      <c r="G22" s="14">
        <v>34303</v>
      </c>
      <c r="H22" s="14">
        <v>24653</v>
      </c>
      <c r="I22" s="14">
        <v>7058</v>
      </c>
      <c r="J22" s="14">
        <v>35732</v>
      </c>
      <c r="K22" s="14">
        <v>23319</v>
      </c>
      <c r="L22" s="14">
        <v>40772</v>
      </c>
      <c r="M22" s="14">
        <v>12489</v>
      </c>
      <c r="N22" s="14">
        <v>6698</v>
      </c>
      <c r="O22" s="12">
        <f t="shared" si="7"/>
        <v>304858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1261</v>
      </c>
      <c r="C23" s="14">
        <v>1026</v>
      </c>
      <c r="D23" s="14">
        <v>663</v>
      </c>
      <c r="E23" s="14">
        <v>150</v>
      </c>
      <c r="F23" s="14">
        <v>730</v>
      </c>
      <c r="G23" s="14">
        <v>1593</v>
      </c>
      <c r="H23" s="14">
        <v>802</v>
      </c>
      <c r="I23" s="14">
        <v>250</v>
      </c>
      <c r="J23" s="14">
        <v>848</v>
      </c>
      <c r="K23" s="14">
        <v>698</v>
      </c>
      <c r="L23" s="14">
        <v>1030</v>
      </c>
      <c r="M23" s="14">
        <v>350</v>
      </c>
      <c r="N23" s="14">
        <v>192</v>
      </c>
      <c r="O23" s="12">
        <f t="shared" si="7"/>
        <v>9593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107045</v>
      </c>
      <c r="C24" s="14">
        <f>C25+C26</f>
        <v>75406</v>
      </c>
      <c r="D24" s="14">
        <f>D25+D26</f>
        <v>84553</v>
      </c>
      <c r="E24" s="14">
        <f>E25+E26</f>
        <v>12920</v>
      </c>
      <c r="F24" s="14">
        <f aca="true" t="shared" si="8" ref="F24:N24">F25+F26</f>
        <v>74068</v>
      </c>
      <c r="G24" s="14">
        <f t="shared" si="8"/>
        <v>115654</v>
      </c>
      <c r="H24" s="14">
        <f>H25+H26</f>
        <v>74298</v>
      </c>
      <c r="I24" s="14">
        <f>I25+I26</f>
        <v>21427</v>
      </c>
      <c r="J24" s="14">
        <f>J25+J26</f>
        <v>83851</v>
      </c>
      <c r="K24" s="14">
        <f>K25+K26</f>
        <v>64692</v>
      </c>
      <c r="L24" s="14">
        <f>L25+L26</f>
        <v>71839</v>
      </c>
      <c r="M24" s="14">
        <f t="shared" si="8"/>
        <v>21030</v>
      </c>
      <c r="N24" s="14">
        <f t="shared" si="8"/>
        <v>10992</v>
      </c>
      <c r="O24" s="12">
        <f t="shared" si="7"/>
        <v>817775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53315</v>
      </c>
      <c r="C25" s="14">
        <v>42556</v>
      </c>
      <c r="D25" s="14">
        <v>44935</v>
      </c>
      <c r="E25" s="14">
        <v>7510</v>
      </c>
      <c r="F25" s="14">
        <v>41541</v>
      </c>
      <c r="G25" s="14">
        <v>66016</v>
      </c>
      <c r="H25" s="14">
        <v>42922</v>
      </c>
      <c r="I25" s="14">
        <v>13635</v>
      </c>
      <c r="J25" s="14">
        <v>42185</v>
      </c>
      <c r="K25" s="14">
        <v>35913</v>
      </c>
      <c r="L25" s="14">
        <v>36358</v>
      </c>
      <c r="M25" s="14">
        <v>10666</v>
      </c>
      <c r="N25" s="14">
        <v>5088</v>
      </c>
      <c r="O25" s="12">
        <f t="shared" si="7"/>
        <v>442640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53730</v>
      </c>
      <c r="C26" s="14">
        <v>32850</v>
      </c>
      <c r="D26" s="14">
        <v>39618</v>
      </c>
      <c r="E26" s="14">
        <v>5410</v>
      </c>
      <c r="F26" s="14">
        <v>32527</v>
      </c>
      <c r="G26" s="14">
        <v>49638</v>
      </c>
      <c r="H26" s="14">
        <v>31376</v>
      </c>
      <c r="I26" s="14">
        <v>7792</v>
      </c>
      <c r="J26" s="14">
        <v>41666</v>
      </c>
      <c r="K26" s="14">
        <v>28779</v>
      </c>
      <c r="L26" s="14">
        <v>35481</v>
      </c>
      <c r="M26" s="14">
        <v>10364</v>
      </c>
      <c r="N26" s="14">
        <v>5904</v>
      </c>
      <c r="O26" s="12">
        <f t="shared" si="7"/>
        <v>375135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753118.8800550201</v>
      </c>
      <c r="C36" s="60">
        <f aca="true" t="shared" si="11" ref="C36:N36">C37+C38+C39+C40</f>
        <v>507695.6592855</v>
      </c>
      <c r="D36" s="60">
        <f t="shared" si="11"/>
        <v>561159.580732</v>
      </c>
      <c r="E36" s="60">
        <f t="shared" si="11"/>
        <v>101360.30037279999</v>
      </c>
      <c r="F36" s="60">
        <f t="shared" si="11"/>
        <v>513451.12699809996</v>
      </c>
      <c r="G36" s="60">
        <f t="shared" si="11"/>
        <v>636850.4224</v>
      </c>
      <c r="H36" s="60">
        <f t="shared" si="11"/>
        <v>516542.28799999994</v>
      </c>
      <c r="I36" s="60">
        <f>I37+I38+I39+I40</f>
        <v>148422.2248884</v>
      </c>
      <c r="J36" s="60">
        <f>J37+J38+J39+J40</f>
        <v>624572.7829519999</v>
      </c>
      <c r="K36" s="60">
        <f>K37+K38+K39+K40</f>
        <v>505418.84704599995</v>
      </c>
      <c r="L36" s="60">
        <f>L37+L38+L39+L40</f>
        <v>622353.89369648</v>
      </c>
      <c r="M36" s="60">
        <f t="shared" si="11"/>
        <v>248394.3686817</v>
      </c>
      <c r="N36" s="60">
        <f t="shared" si="11"/>
        <v>135750.4108032</v>
      </c>
      <c r="O36" s="60">
        <f>O37+O38+O39+O40</f>
        <v>5875090.7859112</v>
      </c>
    </row>
    <row r="37" spans="1:15" ht="18.75" customHeight="1">
      <c r="A37" s="57" t="s">
        <v>50</v>
      </c>
      <c r="B37" s="54">
        <f aca="true" t="shared" si="12" ref="B37:N37">B29*B7</f>
        <v>748007.9343000001</v>
      </c>
      <c r="C37" s="54">
        <f t="shared" si="12"/>
        <v>503916.79799999995</v>
      </c>
      <c r="D37" s="54">
        <f t="shared" si="12"/>
        <v>550446.448</v>
      </c>
      <c r="E37" s="54">
        <f t="shared" si="12"/>
        <v>100958.48139999999</v>
      </c>
      <c r="F37" s="54">
        <f t="shared" si="12"/>
        <v>512784.36659999995</v>
      </c>
      <c r="G37" s="54">
        <f t="shared" si="12"/>
        <v>636063.4712</v>
      </c>
      <c r="H37" s="54">
        <f t="shared" si="12"/>
        <v>512202.6528</v>
      </c>
      <c r="I37" s="54">
        <f>I29*I7</f>
        <v>148184.2452</v>
      </c>
      <c r="J37" s="54">
        <f>J29*J7</f>
        <v>619752.64</v>
      </c>
      <c r="K37" s="54">
        <f>K29*K7</f>
        <v>501227.11</v>
      </c>
      <c r="L37" s="54">
        <f>L29*L7</f>
        <v>617507.4771</v>
      </c>
      <c r="M37" s="54">
        <f t="shared" si="12"/>
        <v>245501.93999999997</v>
      </c>
      <c r="N37" s="54">
        <f t="shared" si="12"/>
        <v>135432</v>
      </c>
      <c r="O37" s="56">
        <f>SUM(B37:N37)</f>
        <v>5831985.5646</v>
      </c>
    </row>
    <row r="38" spans="1:15" ht="18.75" customHeight="1">
      <c r="A38" s="57" t="s">
        <v>51</v>
      </c>
      <c r="B38" s="54">
        <f aca="true" t="shared" si="13" ref="B38:N38">B30*B7</f>
        <v>-2218.18424498</v>
      </c>
      <c r="C38" s="54">
        <f t="shared" si="13"/>
        <v>-1465.6787144999998</v>
      </c>
      <c r="D38" s="54">
        <f t="shared" si="13"/>
        <v>-1635.2372679999999</v>
      </c>
      <c r="E38" s="54">
        <f t="shared" si="13"/>
        <v>-244.4610272</v>
      </c>
      <c r="F38" s="54">
        <f t="shared" si="13"/>
        <v>-1494.6396019000001</v>
      </c>
      <c r="G38" s="54">
        <f t="shared" si="13"/>
        <v>-1875.2088</v>
      </c>
      <c r="H38" s="54">
        <f t="shared" si="13"/>
        <v>-1410.1248</v>
      </c>
      <c r="I38" s="54">
        <f>I30*I7</f>
        <v>-416.86031160000005</v>
      </c>
      <c r="J38" s="54">
        <f>J30*J7</f>
        <v>-1784.047048</v>
      </c>
      <c r="K38" s="54">
        <f>K30*K7</f>
        <v>-1433.682954</v>
      </c>
      <c r="L38" s="54">
        <f>L30*L7</f>
        <v>-1813.96340352</v>
      </c>
      <c r="M38" s="54">
        <f t="shared" si="13"/>
        <v>-716.1513183</v>
      </c>
      <c r="N38" s="54">
        <f t="shared" si="13"/>
        <v>-400.6291968</v>
      </c>
      <c r="O38" s="25">
        <f>SUM(B38:N38)</f>
        <v>-16908.868688799997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4072.05</v>
      </c>
      <c r="C40" s="54">
        <v>2852.02</v>
      </c>
      <c r="D40" s="54">
        <v>10186.97</v>
      </c>
      <c r="E40" s="54">
        <v>0</v>
      </c>
      <c r="F40" s="54">
        <v>0</v>
      </c>
      <c r="G40" s="54">
        <v>0</v>
      </c>
      <c r="H40" s="54">
        <v>3507.04</v>
      </c>
      <c r="I40" s="54">
        <v>0</v>
      </c>
      <c r="J40" s="54">
        <v>4057.59</v>
      </c>
      <c r="K40" s="54">
        <v>3506.82</v>
      </c>
      <c r="L40" s="54">
        <v>4058.14</v>
      </c>
      <c r="M40" s="54">
        <v>2337.42</v>
      </c>
      <c r="N40" s="54">
        <v>0</v>
      </c>
      <c r="O40" s="56">
        <f>SUM(B40:N40)</f>
        <v>34578.05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-72348.2</v>
      </c>
      <c r="C42" s="25">
        <f aca="true" t="shared" si="15" ref="C42:N42">+C43+C46+C58+C59</f>
        <v>-71101.8</v>
      </c>
      <c r="D42" s="25">
        <f t="shared" si="15"/>
        <v>-59753.4</v>
      </c>
      <c r="E42" s="25">
        <f t="shared" si="15"/>
        <v>-5810.2</v>
      </c>
      <c r="F42" s="25">
        <f t="shared" si="15"/>
        <v>-46848.6</v>
      </c>
      <c r="G42" s="25">
        <f t="shared" si="15"/>
        <v>-82789</v>
      </c>
      <c r="H42" s="25">
        <f t="shared" si="15"/>
        <v>-70765.8</v>
      </c>
      <c r="I42" s="25">
        <f>+I43+I46+I58+I59</f>
        <v>-25091.6</v>
      </c>
      <c r="J42" s="25">
        <f>+J43+J46+J58+J59</f>
        <v>-47845.8</v>
      </c>
      <c r="K42" s="25">
        <f>+K43+K46+K58+K59</f>
        <v>-58113.4</v>
      </c>
      <c r="L42" s="25">
        <f>+L43+L46+L58+L59</f>
        <v>-49122.6</v>
      </c>
      <c r="M42" s="25">
        <f t="shared" si="15"/>
        <v>-25399.2</v>
      </c>
      <c r="N42" s="25">
        <f t="shared" si="15"/>
        <v>-15336.8</v>
      </c>
      <c r="O42" s="25">
        <f>+O43+O46+O58+O59</f>
        <v>-630326.3999999999</v>
      </c>
    </row>
    <row r="43" spans="1:15" ht="18.75" customHeight="1">
      <c r="A43" s="17" t="s">
        <v>55</v>
      </c>
      <c r="B43" s="26">
        <f>B44+B45</f>
        <v>-72348.2</v>
      </c>
      <c r="C43" s="26">
        <f>C44+C45</f>
        <v>-71101.8</v>
      </c>
      <c r="D43" s="26">
        <f>D44+D45</f>
        <v>-59253.4</v>
      </c>
      <c r="E43" s="26">
        <f>E44+E45</f>
        <v>-5810.2</v>
      </c>
      <c r="F43" s="26">
        <f aca="true" t="shared" si="16" ref="F43:N43">F44+F45</f>
        <v>-46348.6</v>
      </c>
      <c r="G43" s="26">
        <f t="shared" si="16"/>
        <v>-82289</v>
      </c>
      <c r="H43" s="26">
        <f t="shared" si="16"/>
        <v>-70265.8</v>
      </c>
      <c r="I43" s="26">
        <f>I44+I45</f>
        <v>-21591.6</v>
      </c>
      <c r="J43" s="26">
        <f>J44+J45</f>
        <v>-47845.8</v>
      </c>
      <c r="K43" s="26">
        <f>K44+K45</f>
        <v>-58113.4</v>
      </c>
      <c r="L43" s="26">
        <f>L44+L45</f>
        <v>-49122.6</v>
      </c>
      <c r="M43" s="26">
        <f t="shared" si="16"/>
        <v>-25399.2</v>
      </c>
      <c r="N43" s="26">
        <f t="shared" si="16"/>
        <v>-15336.8</v>
      </c>
      <c r="O43" s="25">
        <f aca="true" t="shared" si="17" ref="O43:O59">SUM(B43:N43)</f>
        <v>-624826.3999999999</v>
      </c>
    </row>
    <row r="44" spans="1:26" ht="18.75" customHeight="1">
      <c r="A44" s="13" t="s">
        <v>56</v>
      </c>
      <c r="B44" s="20">
        <f>ROUND(-B9*$D$3,2)</f>
        <v>-72348.2</v>
      </c>
      <c r="C44" s="20">
        <f>ROUND(-C9*$D$3,2)</f>
        <v>-71101.8</v>
      </c>
      <c r="D44" s="20">
        <f>ROUND(-D9*$D$3,2)</f>
        <v>-59253.4</v>
      </c>
      <c r="E44" s="20">
        <f>ROUND(-E9*$D$3,2)</f>
        <v>-5810.2</v>
      </c>
      <c r="F44" s="20">
        <f aca="true" t="shared" si="18" ref="F44:N44">ROUND(-F9*$D$3,2)</f>
        <v>-46348.6</v>
      </c>
      <c r="G44" s="20">
        <f t="shared" si="18"/>
        <v>-82289</v>
      </c>
      <c r="H44" s="20">
        <f t="shared" si="18"/>
        <v>-70265.8</v>
      </c>
      <c r="I44" s="20">
        <f>ROUND(-I9*$D$3,2)</f>
        <v>-21591.6</v>
      </c>
      <c r="J44" s="20">
        <f>ROUND(-J9*$D$3,2)</f>
        <v>-47845.8</v>
      </c>
      <c r="K44" s="20">
        <f>ROUND(-K9*$D$3,2)</f>
        <v>-58113.4</v>
      </c>
      <c r="L44" s="20">
        <f>ROUND(-L9*$D$3,2)</f>
        <v>-49122.6</v>
      </c>
      <c r="M44" s="20">
        <f t="shared" si="18"/>
        <v>-25399.2</v>
      </c>
      <c r="N44" s="20">
        <f t="shared" si="18"/>
        <v>-15336.8</v>
      </c>
      <c r="O44" s="46">
        <f t="shared" si="17"/>
        <v>-624826.3999999999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-3500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-5500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-3500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-5500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102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103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104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105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680770.6800550201</v>
      </c>
      <c r="C61" s="29">
        <f t="shared" si="21"/>
        <v>436593.8592855</v>
      </c>
      <c r="D61" s="29">
        <f t="shared" si="21"/>
        <v>501406.1807319999</v>
      </c>
      <c r="E61" s="29">
        <f t="shared" si="21"/>
        <v>95550.10037279999</v>
      </c>
      <c r="F61" s="29">
        <f t="shared" si="21"/>
        <v>466602.5269981</v>
      </c>
      <c r="G61" s="29">
        <f t="shared" si="21"/>
        <v>554061.4224</v>
      </c>
      <c r="H61" s="29">
        <f t="shared" si="21"/>
        <v>445776.48799999995</v>
      </c>
      <c r="I61" s="29">
        <f t="shared" si="21"/>
        <v>123330.6248884</v>
      </c>
      <c r="J61" s="29">
        <f>+J36+J42</f>
        <v>576726.9829519999</v>
      </c>
      <c r="K61" s="29">
        <f>+K36+K42</f>
        <v>447305.4470459999</v>
      </c>
      <c r="L61" s="29">
        <f>+L36+L42</f>
        <v>573231.29369648</v>
      </c>
      <c r="M61" s="29">
        <f t="shared" si="21"/>
        <v>222995.1686817</v>
      </c>
      <c r="N61" s="29">
        <f t="shared" si="21"/>
        <v>120413.6108032</v>
      </c>
      <c r="O61" s="29">
        <f>SUM(B61:N61)</f>
        <v>5244764.385911199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Q62" s="77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680770.6799999999</v>
      </c>
      <c r="C64" s="36">
        <f aca="true" t="shared" si="22" ref="C64:N64">SUM(C65:C78)</f>
        <v>436593.86</v>
      </c>
      <c r="D64" s="36">
        <f t="shared" si="22"/>
        <v>501406.18</v>
      </c>
      <c r="E64" s="36">
        <f t="shared" si="22"/>
        <v>95550.1</v>
      </c>
      <c r="F64" s="36">
        <f t="shared" si="22"/>
        <v>466602.53</v>
      </c>
      <c r="G64" s="36">
        <f t="shared" si="22"/>
        <v>554061.42</v>
      </c>
      <c r="H64" s="36">
        <f t="shared" si="22"/>
        <v>445776.49</v>
      </c>
      <c r="I64" s="36">
        <f t="shared" si="22"/>
        <v>123330.63</v>
      </c>
      <c r="J64" s="36">
        <f t="shared" si="22"/>
        <v>576726.98</v>
      </c>
      <c r="K64" s="36">
        <f t="shared" si="22"/>
        <v>447305.45</v>
      </c>
      <c r="L64" s="36">
        <f t="shared" si="22"/>
        <v>573231.3</v>
      </c>
      <c r="M64" s="36">
        <f t="shared" si="22"/>
        <v>222995.17</v>
      </c>
      <c r="N64" s="36">
        <f t="shared" si="22"/>
        <v>120413.61</v>
      </c>
      <c r="O64" s="29">
        <f>SUM(O65:O78)</f>
        <v>5244764.399999999</v>
      </c>
    </row>
    <row r="65" spans="1:16" ht="18.75" customHeight="1">
      <c r="A65" s="17" t="s">
        <v>70</v>
      </c>
      <c r="B65" s="36">
        <f>123542.89+567.32</f>
        <v>124110.21</v>
      </c>
      <c r="C65" s="36">
        <f>126028.47</f>
        <v>126028.47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250138.68</v>
      </c>
      <c r="P65"/>
    </row>
    <row r="66" spans="1:16" ht="18.75" customHeight="1">
      <c r="A66" s="17" t="s">
        <v>71</v>
      </c>
      <c r="B66" s="36">
        <f>553155.74+3504.73</f>
        <v>556660.47</v>
      </c>
      <c r="C66" s="36">
        <f>307713.37+2852.02</f>
        <v>310565.39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867225.86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501406.18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501406.18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95550.1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95550.1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466602.53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466602.53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554061.42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554061.42</v>
      </c>
      <c r="T70"/>
    </row>
    <row r="71" spans="1:21" ht="18.75" customHeight="1">
      <c r="A71" s="17" t="s">
        <v>101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445776.49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445776.49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123330.63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123330.63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576726.98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576726.98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447305.45</v>
      </c>
      <c r="L74" s="35">
        <v>0</v>
      </c>
      <c r="M74" s="35">
        <v>0</v>
      </c>
      <c r="N74" s="35">
        <v>0</v>
      </c>
      <c r="O74" s="29">
        <f t="shared" si="23"/>
        <v>447305.45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573231.3</v>
      </c>
      <c r="M75" s="35">
        <v>0</v>
      </c>
      <c r="N75" s="61">
        <v>0</v>
      </c>
      <c r="O75" s="26">
        <f t="shared" si="23"/>
        <v>573231.3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222995.17</v>
      </c>
      <c r="N76" s="35">
        <v>0</v>
      </c>
      <c r="O76" s="29">
        <f t="shared" si="23"/>
        <v>222995.17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120413.61</v>
      </c>
      <c r="O77" s="26">
        <f t="shared" si="23"/>
        <v>120413.61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2.358492990899545</v>
      </c>
      <c r="C82" s="44">
        <v>2.2963476417527784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2.041165204504448</v>
      </c>
      <c r="C83" s="44">
        <v>1.9271317964510295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1.8699857817404288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2.604525024354395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2.184136288606103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1.7320402689236527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2.0374064684203836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1.9937968470540823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1.9784313000637672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2.228541102237812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2.1304161065679836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2.5317105533666013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2.480818910877193</v>
      </c>
      <c r="O94" s="50"/>
      <c r="P94"/>
      <c r="Z94"/>
    </row>
    <row r="95" spans="1:14" ht="21" customHeight="1">
      <c r="A95" s="67" t="s">
        <v>106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36" customHeight="1">
      <c r="A96" s="70" t="s">
        <v>109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2017-11-07T18:38:08Z</dcterms:modified>
  <cp:category/>
  <cp:version/>
  <cp:contentType/>
  <cp:contentStatus/>
</cp:coreProperties>
</file>