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<sst xmlns="http://schemas.openxmlformats.org/spreadsheetml/2006/main" count="112" uniqueCount="110">
  <si>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</si>
  <si>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</si>
  <si>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</si>
  <si>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</si>
  <si>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</si>
  <si>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</si>
  <si>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</si>
  <si>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</si>
  <si>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</si>
  <si>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</si>
  <si>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</si>
  <si>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</si>
  <si>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</si>
  <si>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</si>
  <si>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</si>
  <si>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</si>
  <si>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</si>
  <si>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</si>
  <si>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</si>
  <si>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</si>
  <si>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</si>
  <si>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</si>
  <si>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</si>
  <si>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</si>
  <si>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</si>
  <si>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</si>
  <si>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</si>
  <si>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</si>
  <si>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</si>
  <si>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</si>
  <si>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</si>
  <si>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</si>
  <si>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</si>
  <si>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</si>
  <si>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</si>
  <si>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</si>
  <si>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</si>
  <si>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</si>
  <si>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</si>
  <si>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</si>
  <si>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</si>
  <si>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</si>
  <si>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</si>
  <si>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</si>
  <si>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</si>
  <si>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</si>
  <si>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</si>
  <si>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</si>
  <si>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</si>
  <si>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</si>
  <si>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</si>
  <si>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</si>
  <si>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</si>
  <si>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</si>
  <si>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</si>
  <si>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</si>
  <si>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</si>
  <si>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</si>
  <si>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</si>
  <si>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</si>
  <si>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</si>
  <si>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</si>
  <si>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</si>
  <si>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</si>
  <si>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</si>
  <si>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</si>
  <si>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</si>
  <si>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</si>
  <si>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</si>
  <si>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</si>
  <si>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</si>
  <si>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</si>
  <si>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</si>
  <si>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</si>
  <si>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</si>
  <si>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</si>
  <si>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</si>
  <si>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</si>
  <si>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</si>
  <si>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</si>
  <si>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</si>
  <si>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</si>
  <si>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</si>
  <si>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</si>
  <si>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</si>
  <si>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</si>
  <si>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</si>
  <si>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</si>
  <si>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</si>
  <si>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</si>
  <si>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</si>
  <si>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</si>
  <si>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</si>
  <si>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</si>
  <si>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</si>
  <si>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</si>
  <si>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</si>
  <si>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</si>
  <si>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</si>
  <si>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</si>
  <si>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</si>
  <si>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</si>
  <si>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</si>
  <si>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</si>
  <si>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</si>
  <si>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</si>
  <si>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27/10/17 - VENCIMENTO 06/11/17</t>
  </si>
  <si>
    <t>(1) Ajuste de remuneração, previsto contratualmente, período de 25/09 a 24/10/17, parcela 03/20.
(2) Tarifa de remuneração de cada empresa considerando o  reequilibrio interno estabelecido e informado pelo consórcio. Não consideram os acertos financeiros previstos no item 7.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</si>
  <si>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</si>
  <si>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(2)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</si>
</sst>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100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508163</v>
      </c>
      <c r="C7" s="10">
        <f>C8+C20+C24</f>
        <v>376867</v>
      </c>
      <c r="D7" s="10">
        <f>D8+D20+D24</f>
        <v>382116</v>
      </c>
      <c r="E7" s="10">
        <f>E8+E20+E24</f>
        <v>49212</v>
      </c>
      <c r="F7" s="10">
        <f aca="true" t="shared" si="0" ref="F7:N7">F8+F20+F24</f>
        <v>328036</v>
      </c>
      <c r="G7" s="10">
        <f t="shared" si="0"/>
        <v>524957</v>
      </c>
      <c r="H7" s="10">
        <f>H8+H20+H24</f>
        <v>362573</v>
      </c>
      <c r="I7" s="10">
        <f>I8+I20+I24</f>
        <v>101985</v>
      </c>
      <c r="J7" s="10">
        <f>J8+J20+J24</f>
        <v>417481</v>
      </c>
      <c r="K7" s="10">
        <f>K8+K20+K24</f>
        <v>298714</v>
      </c>
      <c r="L7" s="10">
        <f>L8+L20+L24</f>
        <v>364645</v>
      </c>
      <c r="M7" s="10">
        <f t="shared" si="0"/>
        <v>148539</v>
      </c>
      <c r="N7" s="10">
        <f t="shared" si="0"/>
        <v>88447</v>
      </c>
      <c r="O7" s="10">
        <f>+O8+O20+O24</f>
        <v>3951735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215641</v>
      </c>
      <c r="C8" s="12">
        <f>+C9+C12+C16</f>
        <v>172146</v>
      </c>
      <c r="D8" s="12">
        <f>+D9+D12+D16</f>
        <v>186881</v>
      </c>
      <c r="E8" s="12">
        <f>+E9+E12+E16</f>
        <v>21673</v>
      </c>
      <c r="F8" s="12">
        <f aca="true" t="shared" si="1" ref="F8:N8">+F9+F12+F16</f>
        <v>148633</v>
      </c>
      <c r="G8" s="12">
        <f t="shared" si="1"/>
        <v>243946</v>
      </c>
      <c r="H8" s="12">
        <f>+H9+H12+H16</f>
        <v>162787</v>
      </c>
      <c r="I8" s="12">
        <f>+I9+I12+I16</f>
        <v>47682</v>
      </c>
      <c r="J8" s="12">
        <f>+J9+J12+J16</f>
        <v>195255</v>
      </c>
      <c r="K8" s="12">
        <f>+K9+K12+K16</f>
        <v>139704</v>
      </c>
      <c r="L8" s="12">
        <f>+L9+L12+L16</f>
        <v>160033</v>
      </c>
      <c r="M8" s="12">
        <f t="shared" si="1"/>
        <v>74546</v>
      </c>
      <c r="N8" s="12">
        <f t="shared" si="1"/>
        <v>45587</v>
      </c>
      <c r="O8" s="12">
        <f>SUM(B8:N8)</f>
        <v>1814514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21093</v>
      </c>
      <c r="C9" s="14">
        <v>21372</v>
      </c>
      <c r="D9" s="14">
        <v>14849</v>
      </c>
      <c r="E9" s="14">
        <v>1569</v>
      </c>
      <c r="F9" s="14">
        <v>12482</v>
      </c>
      <c r="G9" s="14">
        <v>22742</v>
      </c>
      <c r="H9" s="14">
        <v>20113</v>
      </c>
      <c r="I9" s="14">
        <v>5905</v>
      </c>
      <c r="J9" s="14">
        <v>12802</v>
      </c>
      <c r="K9" s="14">
        <v>15599</v>
      </c>
      <c r="L9" s="14">
        <v>12057</v>
      </c>
      <c r="M9" s="14">
        <v>8369</v>
      </c>
      <c r="N9" s="14">
        <v>5350</v>
      </c>
      <c r="O9" s="12">
        <f aca="true" t="shared" si="2" ref="O9:O19">SUM(B9:N9)</f>
        <v>174302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21093</v>
      </c>
      <c r="C10" s="14">
        <f>+C9-C11</f>
        <v>21372</v>
      </c>
      <c r="D10" s="14">
        <f>+D9-D11</f>
        <v>14849</v>
      </c>
      <c r="E10" s="14">
        <f>+E9-E11</f>
        <v>1569</v>
      </c>
      <c r="F10" s="14">
        <f aca="true" t="shared" si="3" ref="F10:N10">+F9-F11</f>
        <v>12482</v>
      </c>
      <c r="G10" s="14">
        <f t="shared" si="3"/>
        <v>22742</v>
      </c>
      <c r="H10" s="14">
        <f>+H9-H11</f>
        <v>20113</v>
      </c>
      <c r="I10" s="14">
        <f>+I9-I11</f>
        <v>5905</v>
      </c>
      <c r="J10" s="14">
        <f>+J9-J11</f>
        <v>12802</v>
      </c>
      <c r="K10" s="14">
        <f>+K9-K11</f>
        <v>15599</v>
      </c>
      <c r="L10" s="14">
        <f>+L9-L11</f>
        <v>12057</v>
      </c>
      <c r="M10" s="14">
        <f t="shared" si="3"/>
        <v>8369</v>
      </c>
      <c r="N10" s="14">
        <f t="shared" si="3"/>
        <v>5350</v>
      </c>
      <c r="O10" s="12">
        <f t="shared" si="2"/>
        <v>174302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183253</v>
      </c>
      <c r="C12" s="14">
        <f>C13+C14+C15</f>
        <v>142333</v>
      </c>
      <c r="D12" s="14">
        <f>D13+D14+D15</f>
        <v>163040</v>
      </c>
      <c r="E12" s="14">
        <f>E13+E14+E15</f>
        <v>19063</v>
      </c>
      <c r="F12" s="14">
        <f aca="true" t="shared" si="4" ref="F12:N12">F13+F14+F15</f>
        <v>128449</v>
      </c>
      <c r="G12" s="14">
        <f t="shared" si="4"/>
        <v>207576</v>
      </c>
      <c r="H12" s="14">
        <f>H13+H14+H15</f>
        <v>134473</v>
      </c>
      <c r="I12" s="14">
        <f>I13+I14+I15</f>
        <v>39366</v>
      </c>
      <c r="J12" s="14">
        <f>J13+J14+J15</f>
        <v>171549</v>
      </c>
      <c r="K12" s="14">
        <f>K13+K14+K15</f>
        <v>116859</v>
      </c>
      <c r="L12" s="14">
        <f>L13+L14+L15</f>
        <v>138334</v>
      </c>
      <c r="M12" s="14">
        <f t="shared" si="4"/>
        <v>62687</v>
      </c>
      <c r="N12" s="14">
        <f t="shared" si="4"/>
        <v>38329</v>
      </c>
      <c r="O12" s="12">
        <f t="shared" si="2"/>
        <v>1545311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92584</v>
      </c>
      <c r="C13" s="14">
        <v>72656</v>
      </c>
      <c r="D13" s="14">
        <v>79813</v>
      </c>
      <c r="E13" s="14">
        <v>9779</v>
      </c>
      <c r="F13" s="14">
        <v>62434</v>
      </c>
      <c r="G13" s="14">
        <v>103197</v>
      </c>
      <c r="H13" s="14">
        <v>70018</v>
      </c>
      <c r="I13" s="14">
        <v>20750</v>
      </c>
      <c r="J13" s="14">
        <v>88352</v>
      </c>
      <c r="K13" s="14">
        <v>58308</v>
      </c>
      <c r="L13" s="14">
        <v>68473</v>
      </c>
      <c r="M13" s="14">
        <v>30565</v>
      </c>
      <c r="N13" s="14">
        <v>18049</v>
      </c>
      <c r="O13" s="12">
        <f t="shared" si="2"/>
        <v>774978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85762</v>
      </c>
      <c r="C14" s="14">
        <v>63715</v>
      </c>
      <c r="D14" s="14">
        <v>80155</v>
      </c>
      <c r="E14" s="14">
        <v>8608</v>
      </c>
      <c r="F14" s="14">
        <v>61783</v>
      </c>
      <c r="G14" s="14">
        <v>96086</v>
      </c>
      <c r="H14" s="14">
        <v>60140</v>
      </c>
      <c r="I14" s="14">
        <v>17365</v>
      </c>
      <c r="J14" s="14">
        <v>80237</v>
      </c>
      <c r="K14" s="14">
        <v>55136</v>
      </c>
      <c r="L14" s="14">
        <v>66543</v>
      </c>
      <c r="M14" s="14">
        <v>30253</v>
      </c>
      <c r="N14" s="14">
        <v>19405</v>
      </c>
      <c r="O14" s="12">
        <f t="shared" si="2"/>
        <v>725188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4907</v>
      </c>
      <c r="C15" s="14">
        <v>5962</v>
      </c>
      <c r="D15" s="14">
        <v>3072</v>
      </c>
      <c r="E15" s="14">
        <v>676</v>
      </c>
      <c r="F15" s="14">
        <v>4232</v>
      </c>
      <c r="G15" s="14">
        <v>8293</v>
      </c>
      <c r="H15" s="14">
        <v>4315</v>
      </c>
      <c r="I15" s="14">
        <v>1251</v>
      </c>
      <c r="J15" s="14">
        <v>2960</v>
      </c>
      <c r="K15" s="14">
        <v>3415</v>
      </c>
      <c r="L15" s="14">
        <v>3318</v>
      </c>
      <c r="M15" s="14">
        <v>1869</v>
      </c>
      <c r="N15" s="14">
        <v>875</v>
      </c>
      <c r="O15" s="12">
        <f t="shared" si="2"/>
        <v>45145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11295</v>
      </c>
      <c r="C16" s="14">
        <f>C17+C18+C19</f>
        <v>8441</v>
      </c>
      <c r="D16" s="14">
        <f>D17+D18+D19</f>
        <v>8992</v>
      </c>
      <c r="E16" s="14">
        <f>E17+E18+E19</f>
        <v>1041</v>
      </c>
      <c r="F16" s="14">
        <f aca="true" t="shared" si="5" ref="F16:N16">F17+F18+F19</f>
        <v>7702</v>
      </c>
      <c r="G16" s="14">
        <f t="shared" si="5"/>
        <v>13628</v>
      </c>
      <c r="H16" s="14">
        <f>H17+H18+H19</f>
        <v>8201</v>
      </c>
      <c r="I16" s="14">
        <f>I17+I18+I19</f>
        <v>2411</v>
      </c>
      <c r="J16" s="14">
        <f>J17+J18+J19</f>
        <v>10904</v>
      </c>
      <c r="K16" s="14">
        <f>K17+K18+K19</f>
        <v>7246</v>
      </c>
      <c r="L16" s="14">
        <f>L17+L18+L19</f>
        <v>9642</v>
      </c>
      <c r="M16" s="14">
        <f t="shared" si="5"/>
        <v>3490</v>
      </c>
      <c r="N16" s="14">
        <f t="shared" si="5"/>
        <v>1908</v>
      </c>
      <c r="O16" s="12">
        <f t="shared" si="2"/>
        <v>94901</v>
      </c>
    </row>
    <row r="17" spans="1:26" ht="18.75" customHeight="1">
      <c r="A17" s="15" t="s">
        <v>16</v>
      </c>
      <c r="B17" s="14">
        <v>11203</v>
      </c>
      <c r="C17" s="14">
        <v>8390</v>
      </c>
      <c r="D17" s="14">
        <v>8945</v>
      </c>
      <c r="E17" s="14">
        <v>1031</v>
      </c>
      <c r="F17" s="14">
        <v>7672</v>
      </c>
      <c r="G17" s="14">
        <v>13574</v>
      </c>
      <c r="H17" s="14">
        <v>8152</v>
      </c>
      <c r="I17" s="14">
        <v>2403</v>
      </c>
      <c r="J17" s="14">
        <v>10860</v>
      </c>
      <c r="K17" s="14">
        <v>7205</v>
      </c>
      <c r="L17" s="14">
        <v>9592</v>
      </c>
      <c r="M17" s="14">
        <v>3460</v>
      </c>
      <c r="N17" s="14">
        <v>1885</v>
      </c>
      <c r="O17" s="12">
        <f t="shared" si="2"/>
        <v>94372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78</v>
      </c>
      <c r="C18" s="14">
        <v>41</v>
      </c>
      <c r="D18" s="14">
        <v>40</v>
      </c>
      <c r="E18" s="14">
        <v>8</v>
      </c>
      <c r="F18" s="14">
        <v>19</v>
      </c>
      <c r="G18" s="14">
        <v>45</v>
      </c>
      <c r="H18" s="14">
        <v>41</v>
      </c>
      <c r="I18" s="14">
        <v>6</v>
      </c>
      <c r="J18" s="14">
        <v>43</v>
      </c>
      <c r="K18" s="14">
        <v>35</v>
      </c>
      <c r="L18" s="14">
        <v>44</v>
      </c>
      <c r="M18" s="14">
        <v>27</v>
      </c>
      <c r="N18" s="14">
        <v>22</v>
      </c>
      <c r="O18" s="12">
        <f t="shared" si="2"/>
        <v>449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14</v>
      </c>
      <c r="C19" s="14">
        <v>10</v>
      </c>
      <c r="D19" s="14">
        <v>7</v>
      </c>
      <c r="E19" s="14">
        <v>2</v>
      </c>
      <c r="F19" s="14">
        <v>11</v>
      </c>
      <c r="G19" s="14">
        <v>9</v>
      </c>
      <c r="H19" s="14">
        <v>8</v>
      </c>
      <c r="I19" s="14">
        <v>2</v>
      </c>
      <c r="J19" s="14">
        <v>1</v>
      </c>
      <c r="K19" s="14">
        <v>6</v>
      </c>
      <c r="L19" s="14">
        <v>6</v>
      </c>
      <c r="M19" s="14">
        <v>3</v>
      </c>
      <c r="N19" s="14">
        <v>1</v>
      </c>
      <c r="O19" s="12">
        <f t="shared" si="2"/>
        <v>80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133881</v>
      </c>
      <c r="C20" s="18">
        <f>C21+C22+C23</f>
        <v>84584</v>
      </c>
      <c r="D20" s="18">
        <f>D21+D22+D23</f>
        <v>77833</v>
      </c>
      <c r="E20" s="18">
        <f>E21+E22+E23</f>
        <v>10028</v>
      </c>
      <c r="F20" s="18">
        <f aca="true" t="shared" si="6" ref="F20:N20">F21+F22+F23</f>
        <v>68083</v>
      </c>
      <c r="G20" s="18">
        <f t="shared" si="6"/>
        <v>109995</v>
      </c>
      <c r="H20" s="18">
        <f>H21+H22+H23</f>
        <v>88421</v>
      </c>
      <c r="I20" s="18">
        <f>I21+I22+I23</f>
        <v>24548</v>
      </c>
      <c r="J20" s="18">
        <f>J21+J22+J23</f>
        <v>106778</v>
      </c>
      <c r="K20" s="18">
        <f>K21+K22+K23</f>
        <v>70669</v>
      </c>
      <c r="L20" s="18">
        <f>L21+L22+L23</f>
        <v>108623</v>
      </c>
      <c r="M20" s="18">
        <f t="shared" si="6"/>
        <v>40852</v>
      </c>
      <c r="N20" s="18">
        <f t="shared" si="6"/>
        <v>23325</v>
      </c>
      <c r="O20" s="12">
        <f aca="true" t="shared" si="7" ref="O20:O26">SUM(B20:N20)</f>
        <v>947620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72723</v>
      </c>
      <c r="C21" s="14">
        <v>48997</v>
      </c>
      <c r="D21" s="14">
        <v>43062</v>
      </c>
      <c r="E21" s="14">
        <v>5810</v>
      </c>
      <c r="F21" s="14">
        <v>37276</v>
      </c>
      <c r="G21" s="14">
        <v>62231</v>
      </c>
      <c r="H21" s="14">
        <v>51590</v>
      </c>
      <c r="I21" s="14">
        <v>14608</v>
      </c>
      <c r="J21" s="14">
        <v>60875</v>
      </c>
      <c r="K21" s="14">
        <v>39238</v>
      </c>
      <c r="L21" s="14">
        <v>58446</v>
      </c>
      <c r="M21" s="14">
        <v>22234</v>
      </c>
      <c r="N21" s="14">
        <v>12209</v>
      </c>
      <c r="O21" s="12">
        <f t="shared" si="7"/>
        <v>529299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58640</v>
      </c>
      <c r="C22" s="14">
        <v>33416</v>
      </c>
      <c r="D22" s="14">
        <v>33589</v>
      </c>
      <c r="E22" s="14">
        <v>3950</v>
      </c>
      <c r="F22" s="14">
        <v>29255</v>
      </c>
      <c r="G22" s="14">
        <v>44894</v>
      </c>
      <c r="H22" s="14">
        <v>35233</v>
      </c>
      <c r="I22" s="14">
        <v>9490</v>
      </c>
      <c r="J22" s="14">
        <v>44388</v>
      </c>
      <c r="K22" s="14">
        <v>30131</v>
      </c>
      <c r="L22" s="14">
        <v>48344</v>
      </c>
      <c r="M22" s="14">
        <v>17750</v>
      </c>
      <c r="N22" s="14">
        <v>10722</v>
      </c>
      <c r="O22" s="12">
        <f t="shared" si="7"/>
        <v>399802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2518</v>
      </c>
      <c r="C23" s="14">
        <v>2171</v>
      </c>
      <c r="D23" s="14">
        <v>1182</v>
      </c>
      <c r="E23" s="14">
        <v>268</v>
      </c>
      <c r="F23" s="14">
        <v>1552</v>
      </c>
      <c r="G23" s="14">
        <v>2870</v>
      </c>
      <c r="H23" s="14">
        <v>1598</v>
      </c>
      <c r="I23" s="14">
        <v>450</v>
      </c>
      <c r="J23" s="14">
        <v>1515</v>
      </c>
      <c r="K23" s="14">
        <v>1300</v>
      </c>
      <c r="L23" s="14">
        <v>1833</v>
      </c>
      <c r="M23" s="14">
        <v>868</v>
      </c>
      <c r="N23" s="14">
        <v>394</v>
      </c>
      <c r="O23" s="12">
        <f t="shared" si="7"/>
        <v>18519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158641</v>
      </c>
      <c r="C24" s="14">
        <f>C25+C26</f>
        <v>120137</v>
      </c>
      <c r="D24" s="14">
        <f>D25+D26</f>
        <v>117402</v>
      </c>
      <c r="E24" s="14">
        <f>E25+E26</f>
        <v>17511</v>
      </c>
      <c r="F24" s="14">
        <f aca="true" t="shared" si="8" ref="F24:N24">F25+F26</f>
        <v>111320</v>
      </c>
      <c r="G24" s="14">
        <f t="shared" si="8"/>
        <v>171016</v>
      </c>
      <c r="H24" s="14">
        <f>H25+H26</f>
        <v>111365</v>
      </c>
      <c r="I24" s="14">
        <f>I25+I26</f>
        <v>29755</v>
      </c>
      <c r="J24" s="14">
        <f>J25+J26</f>
        <v>115448</v>
      </c>
      <c r="K24" s="14">
        <f>K25+K26</f>
        <v>88341</v>
      </c>
      <c r="L24" s="14">
        <f>L25+L26</f>
        <v>95989</v>
      </c>
      <c r="M24" s="14">
        <f t="shared" si="8"/>
        <v>33141</v>
      </c>
      <c r="N24" s="14">
        <f t="shared" si="8"/>
        <v>19535</v>
      </c>
      <c r="O24" s="12">
        <f t="shared" si="7"/>
        <v>1189601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69411</v>
      </c>
      <c r="C25" s="14">
        <v>58876</v>
      </c>
      <c r="D25" s="14">
        <v>56379</v>
      </c>
      <c r="E25" s="14">
        <v>9605</v>
      </c>
      <c r="F25" s="14">
        <v>53423</v>
      </c>
      <c r="G25" s="14">
        <v>86756</v>
      </c>
      <c r="H25" s="14">
        <v>57114</v>
      </c>
      <c r="I25" s="14">
        <v>16642</v>
      </c>
      <c r="J25" s="14">
        <v>51338</v>
      </c>
      <c r="K25" s="14">
        <v>44137</v>
      </c>
      <c r="L25" s="14">
        <v>43393</v>
      </c>
      <c r="M25" s="14">
        <v>14445</v>
      </c>
      <c r="N25" s="14">
        <v>7424</v>
      </c>
      <c r="O25" s="12">
        <f t="shared" si="7"/>
        <v>568943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89230</v>
      </c>
      <c r="C26" s="14">
        <v>61261</v>
      </c>
      <c r="D26" s="14">
        <v>61023</v>
      </c>
      <c r="E26" s="14">
        <v>7906</v>
      </c>
      <c r="F26" s="14">
        <v>57897</v>
      </c>
      <c r="G26" s="14">
        <v>84260</v>
      </c>
      <c r="H26" s="14">
        <v>54251</v>
      </c>
      <c r="I26" s="14">
        <v>13113</v>
      </c>
      <c r="J26" s="14">
        <v>64110</v>
      </c>
      <c r="K26" s="14">
        <v>44204</v>
      </c>
      <c r="L26" s="14">
        <v>52596</v>
      </c>
      <c r="M26" s="14">
        <v>18696</v>
      </c>
      <c r="N26" s="14">
        <v>12111</v>
      </c>
      <c r="O26" s="12">
        <f t="shared" si="7"/>
        <v>620658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1065682.9846699804</v>
      </c>
      <c r="C36" s="60">
        <f aca="true" t="shared" si="11" ref="C36:N36">C37+C38+C39+C40</f>
        <v>763550.1251434999</v>
      </c>
      <c r="D36" s="60">
        <f t="shared" si="11"/>
        <v>724096.7565058001</v>
      </c>
      <c r="E36" s="60">
        <f t="shared" si="11"/>
        <v>128002.92030079999</v>
      </c>
      <c r="F36" s="60">
        <f t="shared" si="11"/>
        <v>715620.6903137999</v>
      </c>
      <c r="G36" s="60">
        <f t="shared" si="11"/>
        <v>908107.9936</v>
      </c>
      <c r="H36" s="60">
        <f t="shared" si="11"/>
        <v>741229.0905</v>
      </c>
      <c r="I36" s="60">
        <f>I37+I38+I39+I40</f>
        <v>203095.085397</v>
      </c>
      <c r="J36" s="60">
        <f>J37+J38+J39+J40</f>
        <v>829171.9305757999</v>
      </c>
      <c r="K36" s="60">
        <f>K37+K38+K39+K40</f>
        <v>668511.9032901999</v>
      </c>
      <c r="L36" s="60">
        <f>L37+L38+L39+L40</f>
        <v>780236.4277351999</v>
      </c>
      <c r="M36" s="60">
        <f t="shared" si="11"/>
        <v>377723.5739807699</v>
      </c>
      <c r="N36" s="60">
        <f t="shared" si="11"/>
        <v>218977.80559632002</v>
      </c>
      <c r="O36" s="60">
        <f>O37+O38+O39+O40</f>
        <v>8124007.287609169</v>
      </c>
    </row>
    <row r="37" spans="1:15" ht="18.75" customHeight="1">
      <c r="A37" s="57" t="s">
        <v>50</v>
      </c>
      <c r="B37" s="54">
        <f aca="true" t="shared" si="12" ref="B37:N37">B29*B7</f>
        <v>1061501.6907000002</v>
      </c>
      <c r="C37" s="54">
        <f t="shared" si="12"/>
        <v>760517.6059999999</v>
      </c>
      <c r="D37" s="54">
        <f t="shared" si="12"/>
        <v>713869.1112</v>
      </c>
      <c r="E37" s="54">
        <f t="shared" si="12"/>
        <v>127665.7704</v>
      </c>
      <c r="F37" s="54">
        <f t="shared" si="12"/>
        <v>715544.9267999999</v>
      </c>
      <c r="G37" s="54">
        <f t="shared" si="12"/>
        <v>908123.1143</v>
      </c>
      <c r="H37" s="54">
        <f t="shared" si="12"/>
        <v>737509.7393</v>
      </c>
      <c r="I37" s="54">
        <f>I29*I7</f>
        <v>203011.341</v>
      </c>
      <c r="J37" s="54">
        <f>J29*J7</f>
        <v>824942.456</v>
      </c>
      <c r="K37" s="54">
        <f>K29*K7</f>
        <v>664788.007</v>
      </c>
      <c r="L37" s="54">
        <f>L29*L7</f>
        <v>775855.1664999999</v>
      </c>
      <c r="M37" s="54">
        <f t="shared" si="12"/>
        <v>375209.51399999997</v>
      </c>
      <c r="N37" s="54">
        <f t="shared" si="12"/>
        <v>218906.325</v>
      </c>
      <c r="O37" s="56">
        <f>SUM(B37:N37)</f>
        <v>8087444.7682</v>
      </c>
    </row>
    <row r="38" spans="1:15" ht="18.75" customHeight="1">
      <c r="A38" s="57" t="s">
        <v>51</v>
      </c>
      <c r="B38" s="54">
        <f aca="true" t="shared" si="13" ref="B38:N38">B30*B7</f>
        <v>-3147.83603002</v>
      </c>
      <c r="C38" s="54">
        <f t="shared" si="13"/>
        <v>-2212.0208565</v>
      </c>
      <c r="D38" s="54">
        <f t="shared" si="13"/>
        <v>-2120.7246941999997</v>
      </c>
      <c r="E38" s="54">
        <f t="shared" si="13"/>
        <v>-309.1300992</v>
      </c>
      <c r="F38" s="54">
        <f t="shared" si="13"/>
        <v>-2085.6364862</v>
      </c>
      <c r="G38" s="54">
        <f t="shared" si="13"/>
        <v>-2677.2807000000003</v>
      </c>
      <c r="H38" s="54">
        <f t="shared" si="13"/>
        <v>-2030.4088</v>
      </c>
      <c r="I38" s="54">
        <f>I30*I7</f>
        <v>-571.095603</v>
      </c>
      <c r="J38" s="54">
        <f>J30*J7</f>
        <v>-2374.7154242</v>
      </c>
      <c r="K38" s="54">
        <f>K30*K7</f>
        <v>-1901.5237098</v>
      </c>
      <c r="L38" s="54">
        <f>L30*L7</f>
        <v>-2279.1187648</v>
      </c>
      <c r="M38" s="54">
        <f t="shared" si="13"/>
        <v>-1094.52001923</v>
      </c>
      <c r="N38" s="54">
        <f t="shared" si="13"/>
        <v>-647.5594036800001</v>
      </c>
      <c r="O38" s="25">
        <f>SUM(B38:N38)</f>
        <v>-23451.570590829997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-90082.5</v>
      </c>
      <c r="C42" s="25">
        <f aca="true" t="shared" si="15" ref="C42:N42">+C43+C46+C58+C59</f>
        <v>-80033.87000000001</v>
      </c>
      <c r="D42" s="25">
        <f t="shared" si="15"/>
        <v>-94505.68</v>
      </c>
      <c r="E42" s="25">
        <f t="shared" si="15"/>
        <v>-75333.07</v>
      </c>
      <c r="F42" s="25">
        <f t="shared" si="15"/>
        <v>-130402.16</v>
      </c>
      <c r="G42" s="25">
        <f t="shared" si="15"/>
        <v>-92573.44</v>
      </c>
      <c r="H42" s="25">
        <f t="shared" si="15"/>
        <v>-90520.76</v>
      </c>
      <c r="I42" s="25">
        <f>+I43+I46+I58+I59</f>
        <v>-68109.73</v>
      </c>
      <c r="J42" s="25">
        <f>+J43+J46+J58+J59</f>
        <v>-45387.17</v>
      </c>
      <c r="K42" s="25">
        <f>+K43+K46+K58+K59</f>
        <v>-56667</v>
      </c>
      <c r="L42" s="25">
        <f>+L43+L46+L58+L59</f>
        <v>-42657.19</v>
      </c>
      <c r="M42" s="25">
        <f t="shared" si="15"/>
        <v>-37248.770000000004</v>
      </c>
      <c r="N42" s="25">
        <f t="shared" si="15"/>
        <v>-34596.520000000004</v>
      </c>
      <c r="O42" s="25">
        <f>+O43+O46+O58+O59</f>
        <v>-938117.8599999999</v>
      </c>
    </row>
    <row r="43" spans="1:15" ht="18.75" customHeight="1">
      <c r="A43" s="17" t="s">
        <v>55</v>
      </c>
      <c r="B43" s="26">
        <f>B44+B45</f>
        <v>-80153.4</v>
      </c>
      <c r="C43" s="26">
        <f>C44+C45</f>
        <v>-81213.6</v>
      </c>
      <c r="D43" s="26">
        <f>D44+D45</f>
        <v>-56426.2</v>
      </c>
      <c r="E43" s="26">
        <f>E44+E45</f>
        <v>-5962.2</v>
      </c>
      <c r="F43" s="26">
        <f aca="true" t="shared" si="16" ref="F43:N43">F44+F45</f>
        <v>-47431.6</v>
      </c>
      <c r="G43" s="26">
        <f t="shared" si="16"/>
        <v>-86419.6</v>
      </c>
      <c r="H43" s="26">
        <f t="shared" si="16"/>
        <v>-76429.4</v>
      </c>
      <c r="I43" s="26">
        <f>I44+I45</f>
        <v>-22439</v>
      </c>
      <c r="J43" s="26">
        <f>J44+J45</f>
        <v>-48647.6</v>
      </c>
      <c r="K43" s="26">
        <f>K44+K45</f>
        <v>-59276.2</v>
      </c>
      <c r="L43" s="26">
        <f>L44+L45</f>
        <v>-45816.6</v>
      </c>
      <c r="M43" s="26">
        <f t="shared" si="16"/>
        <v>-31802.2</v>
      </c>
      <c r="N43" s="26">
        <f t="shared" si="16"/>
        <v>-20330</v>
      </c>
      <c r="O43" s="25">
        <f aca="true" t="shared" si="17" ref="O43:O59">SUM(B43:N43)</f>
        <v>-662347.5999999999</v>
      </c>
    </row>
    <row r="44" spans="1:26" ht="18.75" customHeight="1">
      <c r="A44" s="13" t="s">
        <v>56</v>
      </c>
      <c r="B44" s="20">
        <f>ROUND(-B9*$D$3,2)</f>
        <v>-80153.4</v>
      </c>
      <c r="C44" s="20">
        <f>ROUND(-C9*$D$3,2)</f>
        <v>-81213.6</v>
      </c>
      <c r="D44" s="20">
        <f>ROUND(-D9*$D$3,2)</f>
        <v>-56426.2</v>
      </c>
      <c r="E44" s="20">
        <f>ROUND(-E9*$D$3,2)</f>
        <v>-5962.2</v>
      </c>
      <c r="F44" s="20">
        <f aca="true" t="shared" si="18" ref="F44:N44">ROUND(-F9*$D$3,2)</f>
        <v>-47431.6</v>
      </c>
      <c r="G44" s="20">
        <f t="shared" si="18"/>
        <v>-86419.6</v>
      </c>
      <c r="H44" s="20">
        <f t="shared" si="18"/>
        <v>-76429.4</v>
      </c>
      <c r="I44" s="20">
        <f>ROUND(-I9*$D$3,2)</f>
        <v>-22439</v>
      </c>
      <c r="J44" s="20">
        <f>ROUND(-J9*$D$3,2)</f>
        <v>-48647.6</v>
      </c>
      <c r="K44" s="20">
        <f>ROUND(-K9*$D$3,2)</f>
        <v>-59276.2</v>
      </c>
      <c r="L44" s="20">
        <f>ROUND(-L9*$D$3,2)</f>
        <v>-45816.6</v>
      </c>
      <c r="M44" s="20">
        <f t="shared" si="18"/>
        <v>-31802.2</v>
      </c>
      <c r="N44" s="20">
        <f t="shared" si="18"/>
        <v>-20330</v>
      </c>
      <c r="O44" s="46">
        <f t="shared" si="17"/>
        <v>-662347.5999999999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-9929.1</v>
      </c>
      <c r="C46" s="26">
        <f aca="true" t="shared" si="20" ref="C46:O46">SUM(C47:C57)</f>
        <v>1179.7300000000002</v>
      </c>
      <c r="D46" s="26">
        <f t="shared" si="20"/>
        <v>-38079.479999999996</v>
      </c>
      <c r="E46" s="26">
        <f t="shared" si="20"/>
        <v>-69370.87000000001</v>
      </c>
      <c r="F46" s="26">
        <f t="shared" si="20"/>
        <v>-82970.56000000001</v>
      </c>
      <c r="G46" s="26">
        <f t="shared" si="20"/>
        <v>-6153.84</v>
      </c>
      <c r="H46" s="26">
        <f t="shared" si="20"/>
        <v>-14091.36</v>
      </c>
      <c r="I46" s="26">
        <f t="shared" si="20"/>
        <v>-45670.729999999996</v>
      </c>
      <c r="J46" s="26">
        <f t="shared" si="20"/>
        <v>3260.43</v>
      </c>
      <c r="K46" s="26">
        <f t="shared" si="20"/>
        <v>2609.2</v>
      </c>
      <c r="L46" s="26">
        <f t="shared" si="20"/>
        <v>3159.41</v>
      </c>
      <c r="M46" s="26">
        <f t="shared" si="20"/>
        <v>-5446.57</v>
      </c>
      <c r="N46" s="26">
        <f t="shared" si="20"/>
        <v>-14266.52</v>
      </c>
      <c r="O46" s="26">
        <f t="shared" si="20"/>
        <v>-275770.25999999995</v>
      </c>
    </row>
    <row r="47" spans="1:26" ht="18.75" customHeight="1">
      <c r="A47" s="13" t="s">
        <v>59</v>
      </c>
      <c r="B47" s="24">
        <v>-13974.12</v>
      </c>
      <c r="C47" s="24">
        <v>-1731.32</v>
      </c>
      <c r="D47" s="24">
        <v>-40394.39</v>
      </c>
      <c r="E47" s="24">
        <v>-69926.66</v>
      </c>
      <c r="F47" s="24">
        <v>-85278.57</v>
      </c>
      <c r="G47" s="24">
        <v>-9141.59</v>
      </c>
      <c r="H47" s="24">
        <v>-16466.27</v>
      </c>
      <c r="I47" s="24">
        <v>-42969.03</v>
      </c>
      <c r="J47" s="24">
        <v>0</v>
      </c>
      <c r="K47" s="24">
        <v>0</v>
      </c>
      <c r="L47" s="24">
        <v>0</v>
      </c>
      <c r="M47" s="24">
        <v>-6888.4</v>
      </c>
      <c r="N47" s="24">
        <v>-15113.81</v>
      </c>
      <c r="O47" s="24">
        <f t="shared" si="17"/>
        <v>-301884.16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-5500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108</v>
      </c>
      <c r="B54" s="24">
        <v>4045.02</v>
      </c>
      <c r="C54" s="24">
        <v>2911.05</v>
      </c>
      <c r="D54" s="24">
        <v>2814.91</v>
      </c>
      <c r="E54" s="24">
        <v>555.79</v>
      </c>
      <c r="F54" s="24">
        <v>2808.01</v>
      </c>
      <c r="G54" s="24">
        <v>3487.75</v>
      </c>
      <c r="H54" s="24">
        <v>2874.91</v>
      </c>
      <c r="I54" s="24">
        <v>798.3</v>
      </c>
      <c r="J54" s="24">
        <v>3260.43</v>
      </c>
      <c r="K54" s="24">
        <v>2609.2</v>
      </c>
      <c r="L54" s="24">
        <v>3159.41</v>
      </c>
      <c r="M54" s="24">
        <v>1441.83</v>
      </c>
      <c r="N54" s="24">
        <v>847.29</v>
      </c>
      <c r="O54" s="24">
        <f t="shared" si="17"/>
        <v>31613.9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975600.4846699804</v>
      </c>
      <c r="C61" s="29">
        <f t="shared" si="21"/>
        <v>683516.2551434999</v>
      </c>
      <c r="D61" s="29">
        <f t="shared" si="21"/>
        <v>629591.0765058</v>
      </c>
      <c r="E61" s="29">
        <f t="shared" si="21"/>
        <v>52669.85030079998</v>
      </c>
      <c r="F61" s="29">
        <f t="shared" si="21"/>
        <v>585218.5303137999</v>
      </c>
      <c r="G61" s="29">
        <f t="shared" si="21"/>
        <v>815534.5536</v>
      </c>
      <c r="H61" s="29">
        <f t="shared" si="21"/>
        <v>650708.3305</v>
      </c>
      <c r="I61" s="29">
        <f t="shared" si="21"/>
        <v>134985.35539699998</v>
      </c>
      <c r="J61" s="29">
        <f>+J36+J42</f>
        <v>783784.7605757999</v>
      </c>
      <c r="K61" s="29">
        <f>+K36+K42</f>
        <v>611844.9032901999</v>
      </c>
      <c r="L61" s="29">
        <f>+L36+L42</f>
        <v>737579.2377352</v>
      </c>
      <c r="M61" s="29">
        <f t="shared" si="21"/>
        <v>340474.8039807699</v>
      </c>
      <c r="N61" s="29">
        <f t="shared" si="21"/>
        <v>184381.28559632</v>
      </c>
      <c r="O61" s="29">
        <f>SUM(B61:N61)</f>
        <v>7185889.427609171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7"/>
    </row>
    <row r="64" spans="1:15" ht="18.75" customHeight="1">
      <c r="A64" s="2" t="s">
        <v>69</v>
      </c>
      <c r="B64" s="36">
        <f>SUM(B65:B78)</f>
        <v>975600.48</v>
      </c>
      <c r="C64" s="36">
        <f aca="true" t="shared" si="22" ref="C64:N64">SUM(C65:C78)</f>
        <v>683516.25</v>
      </c>
      <c r="D64" s="36">
        <f t="shared" si="22"/>
        <v>629591.08</v>
      </c>
      <c r="E64" s="36">
        <f t="shared" si="22"/>
        <v>52669.85</v>
      </c>
      <c r="F64" s="36">
        <f t="shared" si="22"/>
        <v>585218.53</v>
      </c>
      <c r="G64" s="36">
        <f t="shared" si="22"/>
        <v>815534.55</v>
      </c>
      <c r="H64" s="36">
        <f t="shared" si="22"/>
        <v>650708.33</v>
      </c>
      <c r="I64" s="36">
        <f t="shared" si="22"/>
        <v>134985.35</v>
      </c>
      <c r="J64" s="36">
        <f t="shared" si="22"/>
        <v>783784.76</v>
      </c>
      <c r="K64" s="36">
        <f t="shared" si="22"/>
        <v>611844.91</v>
      </c>
      <c r="L64" s="36">
        <f t="shared" si="22"/>
        <v>737579.24</v>
      </c>
      <c r="M64" s="36">
        <f t="shared" si="22"/>
        <v>340474.8</v>
      </c>
      <c r="N64" s="36">
        <f t="shared" si="22"/>
        <v>184381.29</v>
      </c>
      <c r="O64" s="29">
        <f>SUM(O65:O78)</f>
        <v>7185889.42</v>
      </c>
    </row>
    <row r="65" spans="1:16" ht="18.75" customHeight="1">
      <c r="A65" s="17" t="s">
        <v>70</v>
      </c>
      <c r="B65" s="36">
        <f>174577.03+567.32</f>
        <v>175144.35</v>
      </c>
      <c r="C65" s="36">
        <f>194142.33</f>
        <v>194142.33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369286.68</v>
      </c>
      <c r="P65"/>
    </row>
    <row r="66" spans="1:16" ht="18.75" customHeight="1">
      <c r="A66" s="17" t="s">
        <v>71</v>
      </c>
      <c r="B66" s="36">
        <f>796951.4+3504.73</f>
        <v>800456.13</v>
      </c>
      <c r="C66" s="36">
        <v>489373.92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1289830.05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629591.08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629591.08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52669.85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52669.85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585218.53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585218.53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815534.55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815534.55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650708.33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650708.33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134985.35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134985.35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783784.76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783784.76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611844.91</v>
      </c>
      <c r="L74" s="35">
        <v>0</v>
      </c>
      <c r="M74" s="35">
        <v>0</v>
      </c>
      <c r="N74" s="35">
        <v>0</v>
      </c>
      <c r="O74" s="29">
        <f t="shared" si="23"/>
        <v>611844.91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737579.24</v>
      </c>
      <c r="M75" s="35">
        <v>0</v>
      </c>
      <c r="N75" s="61">
        <v>0</v>
      </c>
      <c r="O75" s="26">
        <f t="shared" si="23"/>
        <v>737579.24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340474.8</v>
      </c>
      <c r="N76" s="35">
        <v>0</v>
      </c>
      <c r="O76" s="29">
        <f t="shared" si="23"/>
        <v>340474.8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184381.29</v>
      </c>
      <c r="O77" s="26">
        <f t="shared" si="23"/>
        <v>184381.29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109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2.3375419796930674</v>
      </c>
      <c r="C82" s="44">
        <v>2.2994903575983057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2.038590773442329</v>
      </c>
      <c r="C83" s="44">
        <v>1.923923209827508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1.8683064475337334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2.6010509692920425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2.1815309609731854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1.729871196307507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2.0346855681476557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1.9914211442565082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1.976411718319636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2.226226702766526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2.128586125506177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2.5271891825094412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2.4758081743453144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2017-11-07T18:25:31Z</dcterms:modified>
  <cp:category/>
  <cp:version/>
  <cp:contentType/>
  <cp:contentStatus/>
</cp:coreProperties>
</file>