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<sst xmlns="http://schemas.openxmlformats.org/spreadsheetml/2006/main" count="112" uniqueCount="110">
  <si>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</si>
  <si>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</si>
  <si>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</si>
  <si>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</si>
  <si>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</si>
  <si>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</si>
  <si>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</si>
  <si>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</si>
  <si>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</si>
  <si>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</si>
  <si>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</si>
  <si>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</si>
  <si>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</si>
  <si>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</si>
  <si>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</si>
  <si>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</si>
  <si>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</si>
  <si>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</si>
  <si>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</si>
  <si>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</si>
  <si>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</si>
  <si>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</si>
  <si>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</si>
  <si>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</si>
  <si>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</si>
  <si>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</si>
  <si>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</si>
  <si>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</si>
  <si>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</si>
  <si>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</si>
  <si>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</si>
  <si>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</si>
  <si>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</si>
  <si>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</si>
  <si>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</si>
  <si>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</si>
  <si>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</si>
  <si>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</si>
  <si>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</si>
  <si>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</si>
  <si>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</si>
  <si>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</si>
  <si>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</si>
  <si>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</si>
  <si>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</si>
  <si>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</si>
  <si>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</si>
  <si>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</si>
  <si>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</si>
  <si>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</si>
  <si>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</si>
  <si>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</si>
  <si>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</si>
  <si>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</si>
  <si>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</si>
  <si>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</si>
  <si>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</si>
  <si>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</si>
  <si>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</si>
  <si>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</si>
  <si>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</si>
  <si>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</si>
  <si>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</si>
  <si>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</si>
  <si>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</si>
  <si>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</si>
  <si>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</si>
  <si>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</si>
  <si>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</si>
  <si>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</si>
  <si>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</si>
  <si>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</si>
  <si>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</si>
  <si>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</si>
  <si>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</si>
  <si>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</si>
  <si>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</si>
  <si>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</si>
  <si>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</si>
  <si>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</si>
  <si>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</si>
  <si>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</si>
  <si>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</si>
  <si>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</si>
  <si>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</si>
  <si>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</si>
  <si>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</si>
  <si>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</si>
  <si>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</si>
  <si>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</si>
  <si>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</si>
  <si>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</si>
  <si>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</si>
  <si>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</si>
  <si>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</si>
  <si>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</si>
  <si>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</si>
  <si>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</si>
  <si>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</si>
  <si>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</si>
  <si>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>Movebuss Soluções em Mobilidde Urbana Lda</t>
  </si>
  <si>
    <t xml:space="preserve">7.7. Movebuss 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</si>
  <si>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</si>
  <si>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</si>
  <si>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</si>
  <si>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</si>
  <si>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OPERAÇÃO 26/10/17 - VENCIMENTO 03/11/17</t>
  </si>
  <si>
    <t>(1) Ajuste de remuneração, previsto contratualmente, período de 25/09 a 24/10/17, parcela 02/20.
(2) Tarifa de remuneração de cada empresa considerando o  reequilibrio interno estabelecido e informado pelo consórcio. Não consideram os acertos financeiros previstos no item 7.</t>
  </si>
  <si>
    <t>8. Tarifa de Remuneração por Passageiro (2)</t>
  </si>
  <si>
    <r>
      <t xml:space="preserve">5.2.8. Ajuste de Remuneração Previsto Contratualmente </t>
    </r>
    <r>
      <rPr>
        <vertAlign val="superscript"/>
        <sz val="12"/>
        <rFont val="Calibri"/>
        <family val="2"/>
      </rPr>
      <t>(1)</t>
    </r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</si>
</sst>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vertAlign val="superscript"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3" fillId="0" borderId="10" xfId="0" applyFont="1" applyFill="1" applyBorder="1" applyAlignment="1">
      <alignment horizontal="left" vertical="center" indent="1"/>
    </xf>
    <xf numFmtId="0" fontId="43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3" fillId="0" borderId="12" xfId="0" applyFont="1" applyFill="1" applyBorder="1" applyAlignment="1">
      <alignment horizontal="left" vertical="center" indent="1"/>
    </xf>
    <xf numFmtId="172" fontId="43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3" fillId="0" borderId="10" xfId="52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indent="3"/>
    </xf>
    <xf numFmtId="172" fontId="43" fillId="0" borderId="10" xfId="52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3" fillId="0" borderId="10" xfId="0" applyFont="1" applyFill="1" applyBorder="1" applyAlignment="1">
      <alignment horizontal="left" vertical="center" indent="2"/>
    </xf>
    <xf numFmtId="172" fontId="43" fillId="0" borderId="10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52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3" fontId="43" fillId="0" borderId="10" xfId="52" applyNumberFormat="1" applyFont="1" applyFill="1" applyBorder="1" applyAlignment="1">
      <alignment vertical="center"/>
    </xf>
    <xf numFmtId="174" fontId="43" fillId="0" borderId="10" xfId="45" applyNumberFormat="1" applyFont="1" applyFill="1" applyBorder="1" applyAlignment="1">
      <alignment horizontal="center" vertical="center"/>
    </xf>
    <xf numFmtId="171" fontId="43" fillId="0" borderId="10" xfId="45" applyNumberFormat="1" applyFont="1" applyFill="1" applyBorder="1" applyAlignment="1">
      <alignment vertical="center"/>
    </xf>
    <xf numFmtId="170" fontId="43" fillId="0" borderId="10" xfId="45" applyNumberFormat="1" applyFont="1" applyFill="1" applyBorder="1" applyAlignment="1">
      <alignment horizontal="center" vertical="center"/>
    </xf>
    <xf numFmtId="170" fontId="43" fillId="0" borderId="10" xfId="45" applyNumberFormat="1" applyFont="1" applyFill="1" applyBorder="1" applyAlignment="1">
      <alignment vertical="center"/>
    </xf>
    <xf numFmtId="171" fontId="43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3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3" fillId="0" borderId="14" xfId="45" applyFont="1" applyFill="1" applyBorder="1" applyAlignment="1">
      <alignment vertical="center"/>
    </xf>
    <xf numFmtId="0" fontId="43" fillId="0" borderId="14" xfId="0" applyFont="1" applyFill="1" applyBorder="1" applyAlignment="1">
      <alignment horizontal="left" vertical="center" indent="2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Border="1" applyAlignment="1">
      <alignment vertical="center"/>
    </xf>
    <xf numFmtId="0" fontId="43" fillId="0" borderId="12" xfId="0" applyFont="1" applyFill="1" applyBorder="1" applyAlignment="1">
      <alignment horizontal="left" vertical="center" indent="2"/>
    </xf>
    <xf numFmtId="171" fontId="43" fillId="0" borderId="12" xfId="45" applyNumberFormat="1" applyFont="1" applyBorder="1" applyAlignment="1">
      <alignment vertical="center"/>
    </xf>
    <xf numFmtId="171" fontId="43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3" fillId="0" borderId="10" xfId="52" applyNumberFormat="1" applyFont="1" applyBorder="1" applyAlignment="1">
      <alignment vertical="center"/>
    </xf>
    <xf numFmtId="173" fontId="43" fillId="0" borderId="14" xfId="52" applyNumberFormat="1" applyFont="1" applyBorder="1" applyAlignment="1">
      <alignment vertical="center"/>
    </xf>
    <xf numFmtId="171" fontId="43" fillId="0" borderId="10" xfId="52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vertical="center"/>
    </xf>
    <xf numFmtId="171" fontId="43" fillId="0" borderId="14" xfId="52" applyFont="1" applyFill="1" applyBorder="1" applyAlignment="1">
      <alignment vertical="center"/>
    </xf>
    <xf numFmtId="173" fontId="43" fillId="0" borderId="14" xfId="52" applyNumberFormat="1" applyFont="1" applyFill="1" applyBorder="1" applyAlignment="1">
      <alignment vertical="center"/>
    </xf>
    <xf numFmtId="170" fontId="43" fillId="0" borderId="14" xfId="45" applyNumberFormat="1" applyFont="1" applyFill="1" applyBorder="1" applyAlignment="1">
      <alignment vertical="center"/>
    </xf>
    <xf numFmtId="44" fontId="43" fillId="0" borderId="10" xfId="45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 indent="2"/>
    </xf>
    <xf numFmtId="0" fontId="43" fillId="34" borderId="10" xfId="0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43" fillId="34" borderId="10" xfId="0" applyFont="1" applyFill="1" applyBorder="1" applyAlignment="1">
      <alignment horizontal="left" vertical="center" indent="1"/>
    </xf>
    <xf numFmtId="44" fontId="43" fillId="34" borderId="10" xfId="45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 indent="3"/>
    </xf>
    <xf numFmtId="172" fontId="43" fillId="34" borderId="10" xfId="52" applyNumberFormat="1" applyFont="1" applyFill="1" applyBorder="1" applyAlignment="1">
      <alignment vertical="center"/>
    </xf>
    <xf numFmtId="0" fontId="43" fillId="35" borderId="10" xfId="0" applyFont="1" applyFill="1" applyBorder="1" applyAlignment="1">
      <alignment horizontal="left" vertical="center" indent="1"/>
    </xf>
    <xf numFmtId="44" fontId="43" fillId="35" borderId="10" xfId="45" applyFont="1" applyFill="1" applyBorder="1" applyAlignment="1">
      <alignment horizontal="center" vertical="center"/>
    </xf>
    <xf numFmtId="171" fontId="44" fillId="0" borderId="10" xfId="45" applyNumberFormat="1" applyFont="1" applyBorder="1" applyAlignment="1">
      <alignment vertical="center"/>
    </xf>
    <xf numFmtId="44" fontId="44" fillId="0" borderId="10" xfId="45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171" fontId="44" fillId="0" borderId="10" xfId="45" applyNumberFormat="1" applyFont="1" applyFill="1" applyBorder="1" applyAlignment="1">
      <alignment vertical="center"/>
    </xf>
    <xf numFmtId="171" fontId="44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173" fontId="43" fillId="0" borderId="0" xfId="52" applyNumberFormat="1" applyFont="1" applyBorder="1" applyAlignment="1">
      <alignment vertical="center"/>
    </xf>
    <xf numFmtId="173" fontId="43" fillId="0" borderId="0" xfId="52" applyNumberFormat="1" applyFont="1" applyFill="1" applyBorder="1" applyAlignment="1">
      <alignment vertical="center"/>
    </xf>
    <xf numFmtId="0" fontId="43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4600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4600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4600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9.375" style="1" bestFit="1" customWidth="1"/>
    <col min="18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100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485913</v>
      </c>
      <c r="C7" s="10">
        <f>C8+C20+C24</f>
        <v>364892</v>
      </c>
      <c r="D7" s="10">
        <f>D8+D20+D24</f>
        <v>372320</v>
      </c>
      <c r="E7" s="10">
        <f>E8+E20+E24</f>
        <v>48895</v>
      </c>
      <c r="F7" s="10">
        <f aca="true" t="shared" si="0" ref="F7:N7">F8+F20+F24</f>
        <v>318822</v>
      </c>
      <c r="G7" s="10">
        <f t="shared" si="0"/>
        <v>511307</v>
      </c>
      <c r="H7" s="10">
        <f>H8+H20+H24</f>
        <v>359266</v>
      </c>
      <c r="I7" s="10">
        <f>I8+I20+I24</f>
        <v>103525</v>
      </c>
      <c r="J7" s="10">
        <f>J8+J20+J24</f>
        <v>413990</v>
      </c>
      <c r="K7" s="10">
        <f>K8+K20+K24</f>
        <v>291970</v>
      </c>
      <c r="L7" s="10">
        <f>L8+L20+L24</f>
        <v>363942</v>
      </c>
      <c r="M7" s="10">
        <f t="shared" si="0"/>
        <v>149384</v>
      </c>
      <c r="N7" s="10">
        <f t="shared" si="0"/>
        <v>87064</v>
      </c>
      <c r="O7" s="10">
        <f>+O8+O20+O24</f>
        <v>3871290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204757</v>
      </c>
      <c r="C8" s="12">
        <f>+C9+C12+C16</f>
        <v>165439</v>
      </c>
      <c r="D8" s="12">
        <f>+D9+D12+D16</f>
        <v>181629</v>
      </c>
      <c r="E8" s="12">
        <f>+E9+E12+E16</f>
        <v>21279</v>
      </c>
      <c r="F8" s="12">
        <f aca="true" t="shared" si="1" ref="F8:N8">+F9+F12+F16</f>
        <v>144046</v>
      </c>
      <c r="G8" s="12">
        <f t="shared" si="1"/>
        <v>236553</v>
      </c>
      <c r="H8" s="12">
        <f>+H9+H12+H16</f>
        <v>159220</v>
      </c>
      <c r="I8" s="12">
        <f>+I9+I12+I16</f>
        <v>48801</v>
      </c>
      <c r="J8" s="12">
        <f>+J9+J12+J16</f>
        <v>190370</v>
      </c>
      <c r="K8" s="12">
        <f>+K9+K12+K16</f>
        <v>135530</v>
      </c>
      <c r="L8" s="12">
        <f>+L9+L12+L16</f>
        <v>155306</v>
      </c>
      <c r="M8" s="12">
        <f t="shared" si="1"/>
        <v>74705</v>
      </c>
      <c r="N8" s="12">
        <f t="shared" si="1"/>
        <v>44976</v>
      </c>
      <c r="O8" s="12">
        <f>SUM(B8:N8)</f>
        <v>1762611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18113</v>
      </c>
      <c r="C9" s="14">
        <v>18600</v>
      </c>
      <c r="D9" s="14">
        <v>13095</v>
      </c>
      <c r="E9" s="14">
        <v>1465</v>
      </c>
      <c r="F9" s="14">
        <v>10803</v>
      </c>
      <c r="G9" s="14">
        <v>20523</v>
      </c>
      <c r="H9" s="14">
        <v>18451</v>
      </c>
      <c r="I9" s="14">
        <v>5631</v>
      </c>
      <c r="J9" s="14">
        <v>11157</v>
      </c>
      <c r="K9" s="14">
        <v>14077</v>
      </c>
      <c r="L9" s="14">
        <v>10698</v>
      </c>
      <c r="M9" s="14">
        <v>8085</v>
      </c>
      <c r="N9" s="14">
        <v>5129</v>
      </c>
      <c r="O9" s="12">
        <f aca="true" t="shared" si="2" ref="O9:O19">SUM(B9:N9)</f>
        <v>155827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18113</v>
      </c>
      <c r="C10" s="14">
        <f>+C9-C11</f>
        <v>18600</v>
      </c>
      <c r="D10" s="14">
        <f>+D9-D11</f>
        <v>13095</v>
      </c>
      <c r="E10" s="14">
        <f>+E9-E11</f>
        <v>1465</v>
      </c>
      <c r="F10" s="14">
        <f aca="true" t="shared" si="3" ref="F10:N10">+F9-F11</f>
        <v>10803</v>
      </c>
      <c r="G10" s="14">
        <f t="shared" si="3"/>
        <v>20523</v>
      </c>
      <c r="H10" s="14">
        <f>+H9-H11</f>
        <v>18451</v>
      </c>
      <c r="I10" s="14">
        <f>+I9-I11</f>
        <v>5631</v>
      </c>
      <c r="J10" s="14">
        <f>+J9-J11</f>
        <v>11157</v>
      </c>
      <c r="K10" s="14">
        <f>+K9-K11</f>
        <v>14077</v>
      </c>
      <c r="L10" s="14">
        <f>+L9-L11</f>
        <v>10698</v>
      </c>
      <c r="M10" s="14">
        <f t="shared" si="3"/>
        <v>8085</v>
      </c>
      <c r="N10" s="14">
        <f t="shared" si="3"/>
        <v>5129</v>
      </c>
      <c r="O10" s="12">
        <f t="shared" si="2"/>
        <v>155827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175439</v>
      </c>
      <c r="C12" s="14">
        <f>C13+C14+C15</f>
        <v>138404</v>
      </c>
      <c r="D12" s="14">
        <f>D13+D14+D15</f>
        <v>159614</v>
      </c>
      <c r="E12" s="14">
        <f>E13+E14+E15</f>
        <v>18726</v>
      </c>
      <c r="F12" s="14">
        <f aca="true" t="shared" si="4" ref="F12:N12">F13+F14+F15</f>
        <v>125529</v>
      </c>
      <c r="G12" s="14">
        <f t="shared" si="4"/>
        <v>202591</v>
      </c>
      <c r="H12" s="14">
        <f>H13+H14+H15</f>
        <v>132547</v>
      </c>
      <c r="I12" s="14">
        <f>I13+I14+I15</f>
        <v>40646</v>
      </c>
      <c r="J12" s="14">
        <f>J13+J14+J15</f>
        <v>168326</v>
      </c>
      <c r="K12" s="14">
        <f>K13+K14+K15</f>
        <v>114416</v>
      </c>
      <c r="L12" s="14">
        <f>L13+L14+L15</f>
        <v>134843</v>
      </c>
      <c r="M12" s="14">
        <f t="shared" si="4"/>
        <v>63044</v>
      </c>
      <c r="N12" s="14">
        <f t="shared" si="4"/>
        <v>37964</v>
      </c>
      <c r="O12" s="12">
        <f t="shared" si="2"/>
        <v>1512089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87410</v>
      </c>
      <c r="C13" s="14">
        <v>69943</v>
      </c>
      <c r="D13" s="14">
        <v>77515</v>
      </c>
      <c r="E13" s="14">
        <v>9411</v>
      </c>
      <c r="F13" s="14">
        <v>60360</v>
      </c>
      <c r="G13" s="14">
        <v>99741</v>
      </c>
      <c r="H13" s="14">
        <v>68539</v>
      </c>
      <c r="I13" s="14">
        <v>21236</v>
      </c>
      <c r="J13" s="14">
        <v>85517</v>
      </c>
      <c r="K13" s="14">
        <v>56674</v>
      </c>
      <c r="L13" s="14">
        <v>65798</v>
      </c>
      <c r="M13" s="14">
        <v>30368</v>
      </c>
      <c r="N13" s="14">
        <v>17770</v>
      </c>
      <c r="O13" s="12">
        <f t="shared" si="2"/>
        <v>750282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83306</v>
      </c>
      <c r="C14" s="14">
        <v>62898</v>
      </c>
      <c r="D14" s="14">
        <v>79085</v>
      </c>
      <c r="E14" s="14">
        <v>8697</v>
      </c>
      <c r="F14" s="14">
        <v>61032</v>
      </c>
      <c r="G14" s="14">
        <v>94652</v>
      </c>
      <c r="H14" s="14">
        <v>59502</v>
      </c>
      <c r="I14" s="14">
        <v>18033</v>
      </c>
      <c r="J14" s="14">
        <v>79662</v>
      </c>
      <c r="K14" s="14">
        <v>54270</v>
      </c>
      <c r="L14" s="14">
        <v>65691</v>
      </c>
      <c r="M14" s="14">
        <v>30751</v>
      </c>
      <c r="N14" s="14">
        <v>19281</v>
      </c>
      <c r="O14" s="12">
        <f t="shared" si="2"/>
        <v>716860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4723</v>
      </c>
      <c r="C15" s="14">
        <v>5563</v>
      </c>
      <c r="D15" s="14">
        <v>3014</v>
      </c>
      <c r="E15" s="14">
        <v>618</v>
      </c>
      <c r="F15" s="14">
        <v>4137</v>
      </c>
      <c r="G15" s="14">
        <v>8198</v>
      </c>
      <c r="H15" s="14">
        <v>4506</v>
      </c>
      <c r="I15" s="14">
        <v>1377</v>
      </c>
      <c r="J15" s="14">
        <v>3147</v>
      </c>
      <c r="K15" s="14">
        <v>3472</v>
      </c>
      <c r="L15" s="14">
        <v>3354</v>
      </c>
      <c r="M15" s="14">
        <v>1925</v>
      </c>
      <c r="N15" s="14">
        <v>913</v>
      </c>
      <c r="O15" s="12">
        <f t="shared" si="2"/>
        <v>44947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11205</v>
      </c>
      <c r="C16" s="14">
        <f>C17+C18+C19</f>
        <v>8435</v>
      </c>
      <c r="D16" s="14">
        <f>D17+D18+D19</f>
        <v>8920</v>
      </c>
      <c r="E16" s="14">
        <f>E17+E18+E19</f>
        <v>1088</v>
      </c>
      <c r="F16" s="14">
        <f aca="true" t="shared" si="5" ref="F16:N16">F17+F18+F19</f>
        <v>7714</v>
      </c>
      <c r="G16" s="14">
        <f t="shared" si="5"/>
        <v>13439</v>
      </c>
      <c r="H16" s="14">
        <f>H17+H18+H19</f>
        <v>8222</v>
      </c>
      <c r="I16" s="14">
        <f>I17+I18+I19</f>
        <v>2524</v>
      </c>
      <c r="J16" s="14">
        <f>J17+J18+J19</f>
        <v>10887</v>
      </c>
      <c r="K16" s="14">
        <f>K17+K18+K19</f>
        <v>7037</v>
      </c>
      <c r="L16" s="14">
        <f>L17+L18+L19</f>
        <v>9765</v>
      </c>
      <c r="M16" s="14">
        <f t="shared" si="5"/>
        <v>3576</v>
      </c>
      <c r="N16" s="14">
        <f t="shared" si="5"/>
        <v>1883</v>
      </c>
      <c r="O16" s="12">
        <f t="shared" si="2"/>
        <v>94695</v>
      </c>
    </row>
    <row r="17" spans="1:26" ht="18.75" customHeight="1">
      <c r="A17" s="15" t="s">
        <v>16</v>
      </c>
      <c r="B17" s="14">
        <v>11134</v>
      </c>
      <c r="C17" s="14">
        <v>8379</v>
      </c>
      <c r="D17" s="14">
        <v>8864</v>
      </c>
      <c r="E17" s="14">
        <v>1078</v>
      </c>
      <c r="F17" s="14">
        <v>7679</v>
      </c>
      <c r="G17" s="14">
        <v>13383</v>
      </c>
      <c r="H17" s="14">
        <v>8186</v>
      </c>
      <c r="I17" s="14">
        <v>2516</v>
      </c>
      <c r="J17" s="14">
        <v>10852</v>
      </c>
      <c r="K17" s="14">
        <v>7009</v>
      </c>
      <c r="L17" s="14">
        <v>9717</v>
      </c>
      <c r="M17" s="14">
        <v>3545</v>
      </c>
      <c r="N17" s="14">
        <v>1859</v>
      </c>
      <c r="O17" s="12">
        <f t="shared" si="2"/>
        <v>94201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62</v>
      </c>
      <c r="C18" s="14">
        <v>47</v>
      </c>
      <c r="D18" s="14">
        <v>43</v>
      </c>
      <c r="E18" s="14">
        <v>8</v>
      </c>
      <c r="F18" s="14">
        <v>28</v>
      </c>
      <c r="G18" s="14">
        <v>46</v>
      </c>
      <c r="H18" s="14">
        <v>33</v>
      </c>
      <c r="I18" s="14">
        <v>8</v>
      </c>
      <c r="J18" s="14">
        <v>32</v>
      </c>
      <c r="K18" s="14">
        <v>24</v>
      </c>
      <c r="L18" s="14">
        <v>43</v>
      </c>
      <c r="M18" s="14">
        <v>30</v>
      </c>
      <c r="N18" s="14">
        <v>23</v>
      </c>
      <c r="O18" s="12">
        <f t="shared" si="2"/>
        <v>427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9</v>
      </c>
      <c r="C19" s="14">
        <v>9</v>
      </c>
      <c r="D19" s="14">
        <v>13</v>
      </c>
      <c r="E19" s="14">
        <v>2</v>
      </c>
      <c r="F19" s="14">
        <v>7</v>
      </c>
      <c r="G19" s="14">
        <v>10</v>
      </c>
      <c r="H19" s="14">
        <v>3</v>
      </c>
      <c r="I19" s="14">
        <v>0</v>
      </c>
      <c r="J19" s="14">
        <v>3</v>
      </c>
      <c r="K19" s="14">
        <v>4</v>
      </c>
      <c r="L19" s="14">
        <v>5</v>
      </c>
      <c r="M19" s="14">
        <v>1</v>
      </c>
      <c r="N19" s="14">
        <v>1</v>
      </c>
      <c r="O19" s="12">
        <f t="shared" si="2"/>
        <v>67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128309</v>
      </c>
      <c r="C20" s="18">
        <f>C21+C22+C23</f>
        <v>82210</v>
      </c>
      <c r="D20" s="18">
        <f>D21+D22+D23</f>
        <v>76497</v>
      </c>
      <c r="E20" s="18">
        <f>E21+E22+E23</f>
        <v>10427</v>
      </c>
      <c r="F20" s="18">
        <f aca="true" t="shared" si="6" ref="F20:N20">F21+F22+F23</f>
        <v>65910</v>
      </c>
      <c r="G20" s="18">
        <f t="shared" si="6"/>
        <v>106507</v>
      </c>
      <c r="H20" s="18">
        <f>H21+H22+H23</f>
        <v>87848</v>
      </c>
      <c r="I20" s="18">
        <f>I21+I22+I23</f>
        <v>24380</v>
      </c>
      <c r="J20" s="18">
        <f>J21+J22+J23</f>
        <v>105784</v>
      </c>
      <c r="K20" s="18">
        <f>K21+K22+K23</f>
        <v>69443</v>
      </c>
      <c r="L20" s="18">
        <f>L21+L22+L23</f>
        <v>109336</v>
      </c>
      <c r="M20" s="18">
        <f t="shared" si="6"/>
        <v>41082</v>
      </c>
      <c r="N20" s="18">
        <f t="shared" si="6"/>
        <v>22716</v>
      </c>
      <c r="O20" s="12">
        <f aca="true" t="shared" si="7" ref="O20:O26">SUM(B20:N20)</f>
        <v>930449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68909</v>
      </c>
      <c r="C21" s="14">
        <v>47027</v>
      </c>
      <c r="D21" s="14">
        <v>41356</v>
      </c>
      <c r="E21" s="14">
        <v>5859</v>
      </c>
      <c r="F21" s="14">
        <v>35493</v>
      </c>
      <c r="G21" s="14">
        <v>59362</v>
      </c>
      <c r="H21" s="14">
        <v>50724</v>
      </c>
      <c r="I21" s="14">
        <v>14415</v>
      </c>
      <c r="J21" s="14">
        <v>59377</v>
      </c>
      <c r="K21" s="14">
        <v>38326</v>
      </c>
      <c r="L21" s="14">
        <v>58386</v>
      </c>
      <c r="M21" s="14">
        <v>21976</v>
      </c>
      <c r="N21" s="14">
        <v>11768</v>
      </c>
      <c r="O21" s="12">
        <f t="shared" si="7"/>
        <v>512978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56977</v>
      </c>
      <c r="C22" s="14">
        <v>33069</v>
      </c>
      <c r="D22" s="14">
        <v>34022</v>
      </c>
      <c r="E22" s="14">
        <v>4310</v>
      </c>
      <c r="F22" s="14">
        <v>28972</v>
      </c>
      <c r="G22" s="14">
        <v>44254</v>
      </c>
      <c r="H22" s="14">
        <v>35452</v>
      </c>
      <c r="I22" s="14">
        <v>9472</v>
      </c>
      <c r="J22" s="14">
        <v>44846</v>
      </c>
      <c r="K22" s="14">
        <v>29759</v>
      </c>
      <c r="L22" s="14">
        <v>49068</v>
      </c>
      <c r="M22" s="14">
        <v>18243</v>
      </c>
      <c r="N22" s="14">
        <v>10561</v>
      </c>
      <c r="O22" s="12">
        <f t="shared" si="7"/>
        <v>399005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2423</v>
      </c>
      <c r="C23" s="14">
        <v>2114</v>
      </c>
      <c r="D23" s="14">
        <v>1119</v>
      </c>
      <c r="E23" s="14">
        <v>258</v>
      </c>
      <c r="F23" s="14">
        <v>1445</v>
      </c>
      <c r="G23" s="14">
        <v>2891</v>
      </c>
      <c r="H23" s="14">
        <v>1672</v>
      </c>
      <c r="I23" s="14">
        <v>493</v>
      </c>
      <c r="J23" s="14">
        <v>1561</v>
      </c>
      <c r="K23" s="14">
        <v>1358</v>
      </c>
      <c r="L23" s="14">
        <v>1882</v>
      </c>
      <c r="M23" s="14">
        <v>863</v>
      </c>
      <c r="N23" s="14">
        <v>387</v>
      </c>
      <c r="O23" s="12">
        <f t="shared" si="7"/>
        <v>18466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152847</v>
      </c>
      <c r="C24" s="14">
        <f>C25+C26</f>
        <v>117243</v>
      </c>
      <c r="D24" s="14">
        <f>D25+D26</f>
        <v>114194</v>
      </c>
      <c r="E24" s="14">
        <f>E25+E26</f>
        <v>17189</v>
      </c>
      <c r="F24" s="14">
        <f aca="true" t="shared" si="8" ref="F24:N24">F25+F26</f>
        <v>108866</v>
      </c>
      <c r="G24" s="14">
        <f t="shared" si="8"/>
        <v>168247</v>
      </c>
      <c r="H24" s="14">
        <f>H25+H26</f>
        <v>112198</v>
      </c>
      <c r="I24" s="14">
        <f>I25+I26</f>
        <v>30344</v>
      </c>
      <c r="J24" s="14">
        <f>J25+J26</f>
        <v>117836</v>
      </c>
      <c r="K24" s="14">
        <f>K25+K26</f>
        <v>86997</v>
      </c>
      <c r="L24" s="14">
        <f>L25+L26</f>
        <v>99300</v>
      </c>
      <c r="M24" s="14">
        <f t="shared" si="8"/>
        <v>33597</v>
      </c>
      <c r="N24" s="14">
        <f t="shared" si="8"/>
        <v>19372</v>
      </c>
      <c r="O24" s="12">
        <f t="shared" si="7"/>
        <v>1178230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65252</v>
      </c>
      <c r="C25" s="14">
        <v>56839</v>
      </c>
      <c r="D25" s="14">
        <v>53115</v>
      </c>
      <c r="E25" s="14">
        <v>9364</v>
      </c>
      <c r="F25" s="14">
        <v>50633</v>
      </c>
      <c r="G25" s="14">
        <v>84047</v>
      </c>
      <c r="H25" s="14">
        <v>56721</v>
      </c>
      <c r="I25" s="14">
        <v>16791</v>
      </c>
      <c r="J25" s="14">
        <v>50647</v>
      </c>
      <c r="K25" s="14">
        <v>42845</v>
      </c>
      <c r="L25" s="14">
        <v>43144</v>
      </c>
      <c r="M25" s="14">
        <v>14810</v>
      </c>
      <c r="N25" s="14">
        <v>7121</v>
      </c>
      <c r="O25" s="12">
        <f t="shared" si="7"/>
        <v>551329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87595</v>
      </c>
      <c r="C26" s="14">
        <v>60404</v>
      </c>
      <c r="D26" s="14">
        <v>61079</v>
      </c>
      <c r="E26" s="14">
        <v>7825</v>
      </c>
      <c r="F26" s="14">
        <v>58233</v>
      </c>
      <c r="G26" s="14">
        <v>84200</v>
      </c>
      <c r="H26" s="14">
        <v>55477</v>
      </c>
      <c r="I26" s="14">
        <v>13553</v>
      </c>
      <c r="J26" s="14">
        <v>67189</v>
      </c>
      <c r="K26" s="14">
        <v>44152</v>
      </c>
      <c r="L26" s="14">
        <v>56156</v>
      </c>
      <c r="M26" s="14">
        <v>18787</v>
      </c>
      <c r="N26" s="14">
        <v>12251</v>
      </c>
      <c r="O26" s="12">
        <f t="shared" si="7"/>
        <v>626901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N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>H29+H30</f>
        <v>2.0285</v>
      </c>
      <c r="I28" s="23">
        <f>I29+I30</f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 t="shared" si="9"/>
        <v>2.5186314299999997</v>
      </c>
      <c r="N28" s="23">
        <f t="shared" si="9"/>
        <v>2.46767856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1019342.7881849802</v>
      </c>
      <c r="C36" s="60">
        <f aca="true" t="shared" si="11" ref="C36:N36">C37+C38+C39+C40</f>
        <v>739454.862406</v>
      </c>
      <c r="D36" s="60">
        <f t="shared" si="11"/>
        <v>705850.2366160001</v>
      </c>
      <c r="E36" s="60">
        <f t="shared" si="11"/>
        <v>127182.55016799999</v>
      </c>
      <c r="F36" s="60">
        <f t="shared" si="11"/>
        <v>695580.7742651</v>
      </c>
      <c r="G36" s="60">
        <f t="shared" si="11"/>
        <v>884564.4736</v>
      </c>
      <c r="H36" s="60">
        <f t="shared" si="11"/>
        <v>734520.841</v>
      </c>
      <c r="I36" s="60">
        <f>I37+I38+I39+I40</f>
        <v>206151.985705</v>
      </c>
      <c r="J36" s="60">
        <f>J37+J38+J39+J40</f>
        <v>822293.572082</v>
      </c>
      <c r="K36" s="60">
        <f>K37+K38+K39+K40</f>
        <v>653546.0615709999</v>
      </c>
      <c r="L36" s="60">
        <f>L37+L38+L39+L40</f>
        <v>778745.04855392</v>
      </c>
      <c r="M36" s="60">
        <f t="shared" si="11"/>
        <v>379851.81753912</v>
      </c>
      <c r="N36" s="60">
        <f t="shared" si="11"/>
        <v>215565.00614784</v>
      </c>
      <c r="O36" s="60">
        <f>O37+O38+O39+O40</f>
        <v>7962650.017838961</v>
      </c>
    </row>
    <row r="37" spans="1:15" ht="18.75" customHeight="1">
      <c r="A37" s="57" t="s">
        <v>50</v>
      </c>
      <c r="B37" s="54">
        <f aca="true" t="shared" si="12" ref="B37:N37">B29*B7</f>
        <v>1015023.6657000001</v>
      </c>
      <c r="C37" s="54">
        <f t="shared" si="12"/>
        <v>736352.056</v>
      </c>
      <c r="D37" s="54">
        <f t="shared" si="12"/>
        <v>695568.224</v>
      </c>
      <c r="E37" s="54">
        <f t="shared" si="12"/>
        <v>126843.40899999999</v>
      </c>
      <c r="F37" s="54">
        <f t="shared" si="12"/>
        <v>695446.4286</v>
      </c>
      <c r="G37" s="54">
        <f t="shared" si="12"/>
        <v>884509.9793</v>
      </c>
      <c r="H37" s="54">
        <f t="shared" si="12"/>
        <v>730782.9706</v>
      </c>
      <c r="I37" s="54">
        <f>I29*I7</f>
        <v>206076.865</v>
      </c>
      <c r="J37" s="54">
        <f>J29*J7</f>
        <v>818044.24</v>
      </c>
      <c r="K37" s="54">
        <f>K29*K7</f>
        <v>649779.235</v>
      </c>
      <c r="L37" s="54">
        <f>L29*L7</f>
        <v>774359.3934</v>
      </c>
      <c r="M37" s="54">
        <f t="shared" si="12"/>
        <v>377343.984</v>
      </c>
      <c r="N37" s="54">
        <f t="shared" si="12"/>
        <v>215483.4</v>
      </c>
      <c r="O37" s="56">
        <f>SUM(B37:N37)</f>
        <v>7925613.850600001</v>
      </c>
    </row>
    <row r="38" spans="1:15" ht="18.75" customHeight="1">
      <c r="A38" s="57" t="s">
        <v>51</v>
      </c>
      <c r="B38" s="54">
        <f aca="true" t="shared" si="13" ref="B38:N38">B30*B7</f>
        <v>-3010.00751502</v>
      </c>
      <c r="C38" s="54">
        <f t="shared" si="13"/>
        <v>-2141.733594</v>
      </c>
      <c r="D38" s="54">
        <f t="shared" si="13"/>
        <v>-2066.357384</v>
      </c>
      <c r="E38" s="54">
        <f t="shared" si="13"/>
        <v>-307.138832</v>
      </c>
      <c r="F38" s="54">
        <f t="shared" si="13"/>
        <v>-2027.0543349000002</v>
      </c>
      <c r="G38" s="54">
        <f t="shared" si="13"/>
        <v>-2607.6657</v>
      </c>
      <c r="H38" s="54">
        <f t="shared" si="13"/>
        <v>-2011.8896</v>
      </c>
      <c r="I38" s="54">
        <f>I30*I7</f>
        <v>-579.719295</v>
      </c>
      <c r="J38" s="54">
        <f>J30*J7</f>
        <v>-2354.857918</v>
      </c>
      <c r="K38" s="54">
        <f>K30*K7</f>
        <v>-1858.593429</v>
      </c>
      <c r="L38" s="54">
        <f>L30*L7</f>
        <v>-2274.72484608</v>
      </c>
      <c r="M38" s="54">
        <f t="shared" si="13"/>
        <v>-1100.7464608799999</v>
      </c>
      <c r="N38" s="54">
        <f t="shared" si="13"/>
        <v>-637.43385216</v>
      </c>
      <c r="O38" s="25">
        <f>SUM(B38:N38)</f>
        <v>-22977.92276104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4072.05</v>
      </c>
      <c r="C40" s="54">
        <v>2852.02</v>
      </c>
      <c r="D40" s="54">
        <v>10186.97</v>
      </c>
      <c r="E40" s="54">
        <v>0</v>
      </c>
      <c r="F40" s="54">
        <v>0</v>
      </c>
      <c r="G40" s="54">
        <v>0</v>
      </c>
      <c r="H40" s="54">
        <v>3507.04</v>
      </c>
      <c r="I40" s="54">
        <v>0</v>
      </c>
      <c r="J40" s="54">
        <v>4057.59</v>
      </c>
      <c r="K40" s="54">
        <v>3506.82</v>
      </c>
      <c r="L40" s="54">
        <v>4058.14</v>
      </c>
      <c r="M40" s="54">
        <v>2337.42</v>
      </c>
      <c r="N40" s="54">
        <v>0</v>
      </c>
      <c r="O40" s="56">
        <f>SUM(B40:N40)</f>
        <v>34578.05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-64784.38</v>
      </c>
      <c r="C42" s="25">
        <f aca="true" t="shared" si="15" ref="C42:N42">+C43+C46+C58+C59</f>
        <v>-67768.95</v>
      </c>
      <c r="D42" s="25">
        <f t="shared" si="15"/>
        <v>-47446.09</v>
      </c>
      <c r="E42" s="25">
        <f t="shared" si="15"/>
        <v>-5011.21</v>
      </c>
      <c r="F42" s="25">
        <f t="shared" si="15"/>
        <v>-38743.39</v>
      </c>
      <c r="G42" s="25">
        <f t="shared" si="15"/>
        <v>-74999.65</v>
      </c>
      <c r="H42" s="25">
        <f t="shared" si="15"/>
        <v>-67738.89</v>
      </c>
      <c r="I42" s="25">
        <f>+I43+I46+I58+I59</f>
        <v>-24099.5</v>
      </c>
      <c r="J42" s="25">
        <f>+J43+J46+J58+J59</f>
        <v>-39136.17</v>
      </c>
      <c r="K42" s="25">
        <f>+K43+K46+K58+K59</f>
        <v>-50883.4</v>
      </c>
      <c r="L42" s="25">
        <f>+L43+L46+L58+L59</f>
        <v>-37492.990000000005</v>
      </c>
      <c r="M42" s="25">
        <f t="shared" si="15"/>
        <v>-29281.17</v>
      </c>
      <c r="N42" s="25">
        <f t="shared" si="15"/>
        <v>-18642.91</v>
      </c>
      <c r="O42" s="25">
        <f>+O43+O46+O58+O59</f>
        <v>-566028.6999999998</v>
      </c>
    </row>
    <row r="43" spans="1:15" ht="18.75" customHeight="1">
      <c r="A43" s="17" t="s">
        <v>55</v>
      </c>
      <c r="B43" s="26">
        <f>B44+B45</f>
        <v>-68829.4</v>
      </c>
      <c r="C43" s="26">
        <f>C44+C45</f>
        <v>-70680</v>
      </c>
      <c r="D43" s="26">
        <f>D44+D45</f>
        <v>-49761</v>
      </c>
      <c r="E43" s="26">
        <f>E44+E45</f>
        <v>-5567</v>
      </c>
      <c r="F43" s="26">
        <f aca="true" t="shared" si="16" ref="F43:N43">F44+F45</f>
        <v>-41051.4</v>
      </c>
      <c r="G43" s="26">
        <f t="shared" si="16"/>
        <v>-77987.4</v>
      </c>
      <c r="H43" s="26">
        <f t="shared" si="16"/>
        <v>-70113.8</v>
      </c>
      <c r="I43" s="26">
        <f>I44+I45</f>
        <v>-21397.8</v>
      </c>
      <c r="J43" s="26">
        <f>J44+J45</f>
        <v>-42396.6</v>
      </c>
      <c r="K43" s="26">
        <f>K44+K45</f>
        <v>-53492.6</v>
      </c>
      <c r="L43" s="26">
        <f>L44+L45</f>
        <v>-40652.4</v>
      </c>
      <c r="M43" s="26">
        <f t="shared" si="16"/>
        <v>-30723</v>
      </c>
      <c r="N43" s="26">
        <f t="shared" si="16"/>
        <v>-19490.2</v>
      </c>
      <c r="O43" s="25">
        <f aca="true" t="shared" si="17" ref="O43:O59">SUM(B43:N43)</f>
        <v>-592142.5999999999</v>
      </c>
    </row>
    <row r="44" spans="1:26" ht="18.75" customHeight="1">
      <c r="A44" s="13" t="s">
        <v>56</v>
      </c>
      <c r="B44" s="20">
        <f>ROUND(-B9*$D$3,2)</f>
        <v>-68829.4</v>
      </c>
      <c r="C44" s="20">
        <f>ROUND(-C9*$D$3,2)</f>
        <v>-70680</v>
      </c>
      <c r="D44" s="20">
        <f>ROUND(-D9*$D$3,2)</f>
        <v>-49761</v>
      </c>
      <c r="E44" s="20">
        <f>ROUND(-E9*$D$3,2)</f>
        <v>-5567</v>
      </c>
      <c r="F44" s="20">
        <f aca="true" t="shared" si="18" ref="F44:N44">ROUND(-F9*$D$3,2)</f>
        <v>-41051.4</v>
      </c>
      <c r="G44" s="20">
        <f t="shared" si="18"/>
        <v>-77987.4</v>
      </c>
      <c r="H44" s="20">
        <f t="shared" si="18"/>
        <v>-70113.8</v>
      </c>
      <c r="I44" s="20">
        <f>ROUND(-I9*$D$3,2)</f>
        <v>-21397.8</v>
      </c>
      <c r="J44" s="20">
        <f>ROUND(-J9*$D$3,2)</f>
        <v>-42396.6</v>
      </c>
      <c r="K44" s="20">
        <f>ROUND(-K9*$D$3,2)</f>
        <v>-53492.6</v>
      </c>
      <c r="L44" s="20">
        <f>ROUND(-L9*$D$3,2)</f>
        <v>-40652.4</v>
      </c>
      <c r="M44" s="20">
        <f t="shared" si="18"/>
        <v>-30723</v>
      </c>
      <c r="N44" s="20">
        <f t="shared" si="18"/>
        <v>-19490.2</v>
      </c>
      <c r="O44" s="46">
        <f t="shared" si="17"/>
        <v>-592142.5999999999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4045.02</v>
      </c>
      <c r="C46" s="26">
        <f aca="true" t="shared" si="20" ref="C46:O46">SUM(C47:C57)</f>
        <v>2911.05</v>
      </c>
      <c r="D46" s="26">
        <f t="shared" si="20"/>
        <v>2314.91</v>
      </c>
      <c r="E46" s="26">
        <f t="shared" si="20"/>
        <v>555.79</v>
      </c>
      <c r="F46" s="26">
        <f t="shared" si="20"/>
        <v>2308.01</v>
      </c>
      <c r="G46" s="26">
        <f t="shared" si="20"/>
        <v>2987.75</v>
      </c>
      <c r="H46" s="26">
        <f t="shared" si="20"/>
        <v>2374.91</v>
      </c>
      <c r="I46" s="26">
        <f t="shared" si="20"/>
        <v>-2701.7</v>
      </c>
      <c r="J46" s="26">
        <f t="shared" si="20"/>
        <v>3260.43</v>
      </c>
      <c r="K46" s="26">
        <f t="shared" si="20"/>
        <v>2609.2</v>
      </c>
      <c r="L46" s="26">
        <f t="shared" si="20"/>
        <v>3159.41</v>
      </c>
      <c r="M46" s="26">
        <f t="shared" si="20"/>
        <v>1441.83</v>
      </c>
      <c r="N46" s="26">
        <f t="shared" si="20"/>
        <v>847.29</v>
      </c>
      <c r="O46" s="26">
        <f t="shared" si="20"/>
        <v>26113.9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0</v>
      </c>
      <c r="F49" s="24">
        <v>-500</v>
      </c>
      <c r="G49" s="24">
        <v>-500</v>
      </c>
      <c r="H49" s="24">
        <v>-500</v>
      </c>
      <c r="I49" s="24">
        <v>-3500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-5500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109</v>
      </c>
      <c r="B54" s="24">
        <v>4045.02</v>
      </c>
      <c r="C54" s="24">
        <v>2911.05</v>
      </c>
      <c r="D54" s="24">
        <v>2814.91</v>
      </c>
      <c r="E54" s="24">
        <v>555.79</v>
      </c>
      <c r="F54" s="24">
        <v>2808.01</v>
      </c>
      <c r="G54" s="24">
        <v>3487.75</v>
      </c>
      <c r="H54" s="24">
        <v>2874.91</v>
      </c>
      <c r="I54" s="24">
        <v>798.3</v>
      </c>
      <c r="J54" s="24">
        <v>3260.43</v>
      </c>
      <c r="K54" s="24">
        <v>2609.2</v>
      </c>
      <c r="L54" s="24">
        <v>3159.41</v>
      </c>
      <c r="M54" s="24">
        <v>1441.83</v>
      </c>
      <c r="N54" s="24">
        <v>847.29</v>
      </c>
      <c r="O54" s="24">
        <f t="shared" si="17"/>
        <v>31613.9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954558.4081849802</v>
      </c>
      <c r="C61" s="29">
        <f t="shared" si="21"/>
        <v>671685.9124060001</v>
      </c>
      <c r="D61" s="29">
        <f t="shared" si="21"/>
        <v>658404.1466160001</v>
      </c>
      <c r="E61" s="29">
        <f t="shared" si="21"/>
        <v>122171.34016799998</v>
      </c>
      <c r="F61" s="29">
        <f t="shared" si="21"/>
        <v>656837.3842651</v>
      </c>
      <c r="G61" s="29">
        <f t="shared" si="21"/>
        <v>809564.8236</v>
      </c>
      <c r="H61" s="29">
        <f t="shared" si="21"/>
        <v>666781.951</v>
      </c>
      <c r="I61" s="29">
        <f t="shared" si="21"/>
        <v>182052.485705</v>
      </c>
      <c r="J61" s="29">
        <f>+J36+J42</f>
        <v>783157.4020819999</v>
      </c>
      <c r="K61" s="29">
        <f>+K36+K42</f>
        <v>602662.6615709999</v>
      </c>
      <c r="L61" s="29">
        <f>+L36+L42</f>
        <v>741252.05855392</v>
      </c>
      <c r="M61" s="29">
        <f t="shared" si="21"/>
        <v>350570.64753912</v>
      </c>
      <c r="N61" s="29">
        <f t="shared" si="21"/>
        <v>196922.09614784</v>
      </c>
      <c r="O61" s="29">
        <f>SUM(B61:N61)</f>
        <v>7396621.317838961</v>
      </c>
      <c r="P61"/>
      <c r="Q61"/>
      <c r="R61"/>
      <c r="S61"/>
      <c r="T61"/>
      <c r="U61"/>
      <c r="V61"/>
      <c r="W61"/>
      <c r="X61"/>
      <c r="Y61"/>
      <c r="Z61"/>
    </row>
    <row r="62" spans="1:17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  <c r="Q62" s="77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954558.4099999999</v>
      </c>
      <c r="C64" s="36">
        <f aca="true" t="shared" si="22" ref="C64:N64">SUM(C65:C78)</f>
        <v>671685.91</v>
      </c>
      <c r="D64" s="36">
        <f t="shared" si="22"/>
        <v>658404.14</v>
      </c>
      <c r="E64" s="36">
        <f t="shared" si="22"/>
        <v>122171.34</v>
      </c>
      <c r="F64" s="36">
        <f t="shared" si="22"/>
        <v>656837.39</v>
      </c>
      <c r="G64" s="36">
        <f t="shared" si="22"/>
        <v>809564.82</v>
      </c>
      <c r="H64" s="36">
        <f t="shared" si="22"/>
        <v>666781.95</v>
      </c>
      <c r="I64" s="36">
        <f t="shared" si="22"/>
        <v>182052.49</v>
      </c>
      <c r="J64" s="36">
        <f t="shared" si="22"/>
        <v>783157.4</v>
      </c>
      <c r="K64" s="36">
        <f t="shared" si="22"/>
        <v>602662.67</v>
      </c>
      <c r="L64" s="36">
        <f t="shared" si="22"/>
        <v>741252.06</v>
      </c>
      <c r="M64" s="36">
        <f t="shared" si="22"/>
        <v>350570.64</v>
      </c>
      <c r="N64" s="36">
        <f t="shared" si="22"/>
        <v>196922.1</v>
      </c>
      <c r="O64" s="29">
        <f>SUM(O65:O78)</f>
        <v>7396621.319999999</v>
      </c>
    </row>
    <row r="65" spans="1:16" ht="18.75" customHeight="1">
      <c r="A65" s="17" t="s">
        <v>70</v>
      </c>
      <c r="B65" s="36">
        <f>181862.36+567.32</f>
        <v>182429.68</v>
      </c>
      <c r="C65" s="36">
        <v>192198.6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374628.28</v>
      </c>
      <c r="P65"/>
    </row>
    <row r="66" spans="1:16" ht="18.75" customHeight="1">
      <c r="A66" s="17" t="s">
        <v>71</v>
      </c>
      <c r="B66" s="36">
        <f>768624+3504.73</f>
        <v>772128.73</v>
      </c>
      <c r="C66" s="36">
        <v>479487.31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1251616.04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658404.14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658404.14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122171.34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122171.34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656837.39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656837.39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809564.82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809564.82</v>
      </c>
      <c r="T70"/>
    </row>
    <row r="71" spans="1:21" ht="18.75" customHeight="1">
      <c r="A71" s="17" t="s">
        <v>101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666781.95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666781.95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182052.49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182052.49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783157.4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783157.4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602662.67</v>
      </c>
      <c r="L74" s="35">
        <v>0</v>
      </c>
      <c r="M74" s="35">
        <v>0</v>
      </c>
      <c r="N74" s="35">
        <v>0</v>
      </c>
      <c r="O74" s="29">
        <f t="shared" si="23"/>
        <v>602662.67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741252.06</v>
      </c>
      <c r="M75" s="35">
        <v>0</v>
      </c>
      <c r="N75" s="61">
        <v>0</v>
      </c>
      <c r="O75" s="26">
        <f t="shared" si="23"/>
        <v>741252.06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350570.64</v>
      </c>
      <c r="N76" s="35">
        <v>0</v>
      </c>
      <c r="O76" s="29">
        <f t="shared" si="23"/>
        <v>350570.64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196922.1</v>
      </c>
      <c r="O77" s="26">
        <f t="shared" si="23"/>
        <v>196922.1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2.337594122012946</v>
      </c>
      <c r="C82" s="44">
        <v>2.2997724562893285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2.038884265279584</v>
      </c>
      <c r="C83" s="44">
        <v>1.9241261172437536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1.868455271314998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2.6011361114224356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2.181721381413767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1.730006578435265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2.0347425055529884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1.991325628640425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1.9764631563129544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2.2263905249546183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2.128599910298674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2.527140775043646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2.4759373121823027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36" customHeight="1">
      <c r="A96" s="70" t="s">
        <v>107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2017-11-01T17:13:10Z</dcterms:modified>
  <cp:category/>
  <cp:version/>
  <cp:contentType/>
  <cp:contentStatus/>
</cp:coreProperties>
</file>