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<sst xmlns="http://schemas.openxmlformats.org/spreadsheetml/2006/main" count="114" uniqueCount="112">
  <si>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</si>
  <si>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</si>
  <si>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</si>
  <si>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</si>
  <si>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</si>
  <si>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</si>
  <si>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</si>
  <si>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</si>
  <si>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</si>
  <si>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</si>
  <si>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</si>
  <si>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</si>
  <si>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</si>
  <si>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</si>
  <si>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</si>
  <si>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</si>
  <si>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</si>
  <si>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</si>
  <si>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</si>
  <si>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</si>
  <si>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</si>
  <si>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</si>
  <si>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</si>
  <si>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</si>
  <si>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</si>
  <si>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</si>
  <si>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</si>
  <si>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</si>
  <si>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</si>
  <si>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</si>
  <si>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</si>
  <si>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</si>
  <si>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</si>
  <si>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</si>
  <si>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</si>
  <si>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</si>
  <si>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</si>
  <si>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</si>
  <si>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</si>
  <si>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</si>
  <si>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</si>
  <si>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</si>
  <si>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</si>
  <si>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</si>
  <si>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</si>
  <si>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</si>
  <si>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</si>
  <si>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</si>
  <si>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</si>
  <si>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</si>
  <si>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</si>
  <si>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</si>
  <si>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</si>
  <si>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</si>
  <si>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</si>
  <si>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</si>
  <si>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</si>
  <si>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</si>
  <si>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</si>
  <si>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</si>
  <si>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</si>
  <si>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</si>
  <si>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</si>
  <si>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</si>
  <si>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</si>
  <si>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</si>
  <si>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</si>
  <si>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</si>
  <si>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</si>
  <si>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</si>
  <si>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</si>
  <si>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</si>
  <si>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</si>
  <si>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</si>
  <si>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</si>
  <si>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</si>
  <si>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</si>
  <si>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</si>
  <si>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</si>
  <si>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</si>
  <si>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</si>
  <si>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</si>
  <si>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</si>
  <si>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</si>
  <si>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</si>
  <si>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</si>
  <si>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</si>
  <si>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</si>
  <si>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</si>
  <si>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</si>
  <si>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</si>
  <si>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</si>
  <si>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</si>
  <si>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</si>
  <si>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</si>
  <si>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</si>
  <si>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</si>
  <si>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</si>
  <si>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</si>
  <si>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</si>
  <si>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</si>
  <si>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</si>
  <si>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</si>
  <si>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5.2.10. Revisão do Ajuste de Remuneração Previsto Contratualmente</t>
  </si>
  <si>
    <t>Nota:</t>
  </si>
  <si>
    <t>OPERAÇÃO 25/10/17 - VENCIMENTO 01/11/17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</si>
  <si>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</si>
  <si>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5.2.9. Ajuste de Remuneração Previsto Contratualmente  Ar-condicionado (-)</t>
    </r>
    <r>
      <rPr>
        <vertAlign val="superscript"/>
        <sz val="12"/>
        <rFont val="Calibri"/>
        <family val="2"/>
      </rPr>
      <t>(2)</t>
    </r>
  </si>
  <si>
    <r>
      <t>5.2.9. Ajuste de Remuneração Previsto Contratualmente  Ar-condicionado  (+)</t>
    </r>
    <r>
      <rPr>
        <vertAlign val="superscript"/>
        <sz val="12"/>
        <rFont val="Calibri"/>
        <family val="2"/>
      </rPr>
      <t>(2)</t>
    </r>
  </si>
  <si>
    <t xml:space="preserve">(1) Ajuste de remuneração, previsto contratualmente, período de 25/09 a 24/10/17, parcela 01/20.
</t>
  </si>
  <si>
    <t>(3) Tarifa de remuneração de cada empresa considerando o  reequilibrio interno estabelecido e informado pelo consórcio. Não consideram os acertos financeiros previstos no item 7.</t>
  </si>
  <si>
    <t>(2) Remuneração ar-condicionado, previsto contratualmente, período de 25/09 a 24/10/17.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</si>
</sst>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638175</xdr:colOff>
      <xdr:row>99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638175</xdr:colOff>
      <xdr:row>99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638175</xdr:colOff>
      <xdr:row>99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0.5039062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101</v>
      </c>
      <c r="I5" s="4" t="s">
        <v>100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96</v>
      </c>
      <c r="F6" s="3" t="s">
        <v>97</v>
      </c>
      <c r="G6" s="3" t="s">
        <v>98</v>
      </c>
      <c r="H6" s="66" t="s">
        <v>29</v>
      </c>
      <c r="I6" s="66" t="s">
        <v>99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521969</v>
      </c>
      <c r="C7" s="10">
        <f>C8+C20+C24</f>
        <v>394457</v>
      </c>
      <c r="D7" s="10">
        <f>D8+D20+D24</f>
        <v>395520</v>
      </c>
      <c r="E7" s="10">
        <f>E8+E20+E24</f>
        <v>57058</v>
      </c>
      <c r="F7" s="10">
        <f aca="true" t="shared" si="0" ref="F7:N7">F8+F20+F24</f>
        <v>347847</v>
      </c>
      <c r="G7" s="10">
        <f t="shared" si="0"/>
        <v>543716</v>
      </c>
      <c r="H7" s="10">
        <f>H8+H20+H24</f>
        <v>379832</v>
      </c>
      <c r="I7" s="10">
        <f>I8+I20+I24</f>
        <v>109262</v>
      </c>
      <c r="J7" s="10">
        <f>J8+J20+J24</f>
        <v>437015</v>
      </c>
      <c r="K7" s="10">
        <f>K8+K20+K24</f>
        <v>308916</v>
      </c>
      <c r="L7" s="10">
        <f>L8+L20+L24</f>
        <v>388320</v>
      </c>
      <c r="M7" s="10">
        <f t="shared" si="0"/>
        <v>155533</v>
      </c>
      <c r="N7" s="10">
        <f t="shared" si="0"/>
        <v>93282</v>
      </c>
      <c r="O7" s="10">
        <f>+O8+O20+O24</f>
        <v>4132727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211691</v>
      </c>
      <c r="C8" s="12">
        <f>+C9+C12+C16</f>
        <v>173722</v>
      </c>
      <c r="D8" s="12">
        <f>+D9+D12+D16</f>
        <v>187253</v>
      </c>
      <c r="E8" s="12">
        <f>+E9+E12+E16</f>
        <v>24494</v>
      </c>
      <c r="F8" s="12">
        <f aca="true" t="shared" si="1" ref="F8:N8">+F9+F12+F16</f>
        <v>152071</v>
      </c>
      <c r="G8" s="12">
        <f t="shared" si="1"/>
        <v>244112</v>
      </c>
      <c r="H8" s="12">
        <f>+H9+H12+H16</f>
        <v>164236</v>
      </c>
      <c r="I8" s="12">
        <f>+I9+I12+I16</f>
        <v>50227</v>
      </c>
      <c r="J8" s="12">
        <f>+J9+J12+J16</f>
        <v>195995</v>
      </c>
      <c r="K8" s="12">
        <f>+K9+K12+K16</f>
        <v>139663</v>
      </c>
      <c r="L8" s="12">
        <f>+L9+L12+L16</f>
        <v>163178</v>
      </c>
      <c r="M8" s="12">
        <f t="shared" si="1"/>
        <v>76607</v>
      </c>
      <c r="N8" s="12">
        <f t="shared" si="1"/>
        <v>46854</v>
      </c>
      <c r="O8" s="12">
        <f>SUM(B8:N8)</f>
        <v>1830103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18287</v>
      </c>
      <c r="C9" s="14">
        <v>19181</v>
      </c>
      <c r="D9" s="14">
        <v>13199</v>
      </c>
      <c r="E9" s="14">
        <v>1604</v>
      </c>
      <c r="F9" s="14">
        <v>11454</v>
      </c>
      <c r="G9" s="14">
        <v>20794</v>
      </c>
      <c r="H9" s="14">
        <v>18586</v>
      </c>
      <c r="I9" s="14">
        <v>5830</v>
      </c>
      <c r="J9" s="14">
        <v>11229</v>
      </c>
      <c r="K9" s="14">
        <v>14510</v>
      </c>
      <c r="L9" s="14">
        <v>11161</v>
      </c>
      <c r="M9" s="14">
        <v>8648</v>
      </c>
      <c r="N9" s="14">
        <v>5193</v>
      </c>
      <c r="O9" s="12">
        <f aca="true" t="shared" si="2" ref="O9:O19">SUM(B9:N9)</f>
        <v>159676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18287</v>
      </c>
      <c r="C10" s="14">
        <f>+C9-C11</f>
        <v>19181</v>
      </c>
      <c r="D10" s="14">
        <f>+D9-D11</f>
        <v>13199</v>
      </c>
      <c r="E10" s="14">
        <f>+E9-E11</f>
        <v>1604</v>
      </c>
      <c r="F10" s="14">
        <f aca="true" t="shared" si="3" ref="F10:N10">+F9-F11</f>
        <v>11454</v>
      </c>
      <c r="G10" s="14">
        <f t="shared" si="3"/>
        <v>20794</v>
      </c>
      <c r="H10" s="14">
        <f>+H9-H11</f>
        <v>18586</v>
      </c>
      <c r="I10" s="14">
        <f>+I9-I11</f>
        <v>5830</v>
      </c>
      <c r="J10" s="14">
        <f>+J9-J11</f>
        <v>11229</v>
      </c>
      <c r="K10" s="14">
        <f>+K9-K11</f>
        <v>14510</v>
      </c>
      <c r="L10" s="14">
        <f>+L9-L11</f>
        <v>11161</v>
      </c>
      <c r="M10" s="14">
        <f t="shared" si="3"/>
        <v>8648</v>
      </c>
      <c r="N10" s="14">
        <f t="shared" si="3"/>
        <v>5193</v>
      </c>
      <c r="O10" s="12">
        <f t="shared" si="2"/>
        <v>159676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181927</v>
      </c>
      <c r="C12" s="14">
        <f>C13+C14+C15</f>
        <v>145766</v>
      </c>
      <c r="D12" s="14">
        <f>D13+D14+D15</f>
        <v>164745</v>
      </c>
      <c r="E12" s="14">
        <f>E13+E14+E15</f>
        <v>21632</v>
      </c>
      <c r="F12" s="14">
        <f aca="true" t="shared" si="4" ref="F12:N12">F13+F14+F15</f>
        <v>132570</v>
      </c>
      <c r="G12" s="14">
        <f t="shared" si="4"/>
        <v>209407</v>
      </c>
      <c r="H12" s="14">
        <f>H13+H14+H15</f>
        <v>137135</v>
      </c>
      <c r="I12" s="14">
        <f>I13+I14+I15</f>
        <v>41775</v>
      </c>
      <c r="J12" s="14">
        <f>J13+J14+J15</f>
        <v>173380</v>
      </c>
      <c r="K12" s="14">
        <f>K13+K14+K15</f>
        <v>117859</v>
      </c>
      <c r="L12" s="14">
        <f>L13+L14+L15</f>
        <v>142018</v>
      </c>
      <c r="M12" s="14">
        <f t="shared" si="4"/>
        <v>64268</v>
      </c>
      <c r="N12" s="14">
        <f t="shared" si="4"/>
        <v>39729</v>
      </c>
      <c r="O12" s="12">
        <f t="shared" si="2"/>
        <v>1572211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90721</v>
      </c>
      <c r="C13" s="14">
        <v>73428</v>
      </c>
      <c r="D13" s="14">
        <v>79820</v>
      </c>
      <c r="E13" s="14">
        <v>10887</v>
      </c>
      <c r="F13" s="14">
        <v>63835</v>
      </c>
      <c r="G13" s="14">
        <v>103235</v>
      </c>
      <c r="H13" s="14">
        <v>70646</v>
      </c>
      <c r="I13" s="14">
        <v>21863</v>
      </c>
      <c r="J13" s="14">
        <v>88600</v>
      </c>
      <c r="K13" s="14">
        <v>58170</v>
      </c>
      <c r="L13" s="14">
        <v>69553</v>
      </c>
      <c r="M13" s="14">
        <v>31132</v>
      </c>
      <c r="N13" s="14">
        <v>18791</v>
      </c>
      <c r="O13" s="12">
        <f t="shared" si="2"/>
        <v>780681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85801</v>
      </c>
      <c r="C14" s="14">
        <v>65724</v>
      </c>
      <c r="D14" s="14">
        <v>81704</v>
      </c>
      <c r="E14" s="14">
        <v>10002</v>
      </c>
      <c r="F14" s="14">
        <v>64131</v>
      </c>
      <c r="G14" s="14">
        <v>97134</v>
      </c>
      <c r="H14" s="14">
        <v>61526</v>
      </c>
      <c r="I14" s="14">
        <v>18472</v>
      </c>
      <c r="J14" s="14">
        <v>81361</v>
      </c>
      <c r="K14" s="14">
        <v>55974</v>
      </c>
      <c r="L14" s="14">
        <v>68900</v>
      </c>
      <c r="M14" s="14">
        <v>31006</v>
      </c>
      <c r="N14" s="14">
        <v>19958</v>
      </c>
      <c r="O14" s="12">
        <f t="shared" si="2"/>
        <v>741693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5405</v>
      </c>
      <c r="C15" s="14">
        <v>6614</v>
      </c>
      <c r="D15" s="14">
        <v>3221</v>
      </c>
      <c r="E15" s="14">
        <v>743</v>
      </c>
      <c r="F15" s="14">
        <v>4604</v>
      </c>
      <c r="G15" s="14">
        <v>9038</v>
      </c>
      <c r="H15" s="14">
        <v>4963</v>
      </c>
      <c r="I15" s="14">
        <v>1440</v>
      </c>
      <c r="J15" s="14">
        <v>3419</v>
      </c>
      <c r="K15" s="14">
        <v>3715</v>
      </c>
      <c r="L15" s="14">
        <v>3565</v>
      </c>
      <c r="M15" s="14">
        <v>2130</v>
      </c>
      <c r="N15" s="14">
        <v>980</v>
      </c>
      <c r="O15" s="12">
        <f t="shared" si="2"/>
        <v>49837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11477</v>
      </c>
      <c r="C16" s="14">
        <f>C17+C18+C19</f>
        <v>8775</v>
      </c>
      <c r="D16" s="14">
        <f>D17+D18+D19</f>
        <v>9309</v>
      </c>
      <c r="E16" s="14">
        <f>E17+E18+E19</f>
        <v>1258</v>
      </c>
      <c r="F16" s="14">
        <f aca="true" t="shared" si="5" ref="F16:N16">F17+F18+F19</f>
        <v>8047</v>
      </c>
      <c r="G16" s="14">
        <f t="shared" si="5"/>
        <v>13911</v>
      </c>
      <c r="H16" s="14">
        <f>H17+H18+H19</f>
        <v>8515</v>
      </c>
      <c r="I16" s="14">
        <f>I17+I18+I19</f>
        <v>2622</v>
      </c>
      <c r="J16" s="14">
        <f>J17+J18+J19</f>
        <v>11386</v>
      </c>
      <c r="K16" s="14">
        <f>K17+K18+K19</f>
        <v>7294</v>
      </c>
      <c r="L16" s="14">
        <f>L17+L18+L19</f>
        <v>9999</v>
      </c>
      <c r="M16" s="14">
        <f t="shared" si="5"/>
        <v>3691</v>
      </c>
      <c r="N16" s="14">
        <f t="shared" si="5"/>
        <v>1932</v>
      </c>
      <c r="O16" s="12">
        <f t="shared" si="2"/>
        <v>98216</v>
      </c>
    </row>
    <row r="17" spans="1:26" ht="18.75" customHeight="1">
      <c r="A17" s="15" t="s">
        <v>16</v>
      </c>
      <c r="B17" s="14">
        <v>11393</v>
      </c>
      <c r="C17" s="14">
        <v>8735</v>
      </c>
      <c r="D17" s="14">
        <v>9254</v>
      </c>
      <c r="E17" s="14">
        <v>1248</v>
      </c>
      <c r="F17" s="14">
        <v>8013</v>
      </c>
      <c r="G17" s="14">
        <v>13855</v>
      </c>
      <c r="H17" s="14">
        <v>8475</v>
      </c>
      <c r="I17" s="14">
        <v>2615</v>
      </c>
      <c r="J17" s="14">
        <v>11349</v>
      </c>
      <c r="K17" s="14">
        <v>7250</v>
      </c>
      <c r="L17" s="14">
        <v>9941</v>
      </c>
      <c r="M17" s="14">
        <v>3657</v>
      </c>
      <c r="N17" s="14">
        <v>1906</v>
      </c>
      <c r="O17" s="12">
        <f t="shared" si="2"/>
        <v>97691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76</v>
      </c>
      <c r="C18" s="14">
        <v>35</v>
      </c>
      <c r="D18" s="14">
        <v>43</v>
      </c>
      <c r="E18" s="14">
        <v>7</v>
      </c>
      <c r="F18" s="14">
        <v>23</v>
      </c>
      <c r="G18" s="14">
        <v>51</v>
      </c>
      <c r="H18" s="14">
        <v>38</v>
      </c>
      <c r="I18" s="14">
        <v>3</v>
      </c>
      <c r="J18" s="14">
        <v>35</v>
      </c>
      <c r="K18" s="14">
        <v>38</v>
      </c>
      <c r="L18" s="14">
        <v>54</v>
      </c>
      <c r="M18" s="14">
        <v>32</v>
      </c>
      <c r="N18" s="14">
        <v>24</v>
      </c>
      <c r="O18" s="12">
        <f t="shared" si="2"/>
        <v>459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5</v>
      </c>
      <c r="D19" s="14">
        <v>12</v>
      </c>
      <c r="E19" s="14">
        <v>3</v>
      </c>
      <c r="F19" s="14">
        <v>11</v>
      </c>
      <c r="G19" s="14">
        <v>5</v>
      </c>
      <c r="H19" s="14">
        <v>2</v>
      </c>
      <c r="I19" s="14">
        <v>4</v>
      </c>
      <c r="J19" s="14">
        <v>2</v>
      </c>
      <c r="K19" s="14">
        <v>6</v>
      </c>
      <c r="L19" s="14">
        <v>4</v>
      </c>
      <c r="M19" s="14">
        <v>2</v>
      </c>
      <c r="N19" s="14">
        <v>2</v>
      </c>
      <c r="O19" s="12">
        <f t="shared" si="2"/>
        <v>66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135281</v>
      </c>
      <c r="C20" s="18">
        <f>C21+C22+C23</f>
        <v>87344</v>
      </c>
      <c r="D20" s="18">
        <f>D21+D22+D23</f>
        <v>80298</v>
      </c>
      <c r="E20" s="18">
        <f>E21+E22+E23</f>
        <v>11760</v>
      </c>
      <c r="F20" s="18">
        <f aca="true" t="shared" si="6" ref="F20:N20">F21+F22+F23</f>
        <v>71086</v>
      </c>
      <c r="G20" s="18">
        <f t="shared" si="6"/>
        <v>112498</v>
      </c>
      <c r="H20" s="18">
        <f>H21+H22+H23</f>
        <v>91451</v>
      </c>
      <c r="I20" s="18">
        <f>I21+I22+I23</f>
        <v>25587</v>
      </c>
      <c r="J20" s="18">
        <f>J21+J22+J23</f>
        <v>110519</v>
      </c>
      <c r="K20" s="18">
        <f>K21+K22+K23</f>
        <v>72518</v>
      </c>
      <c r="L20" s="18">
        <f>L21+L22+L23</f>
        <v>113849</v>
      </c>
      <c r="M20" s="18">
        <f t="shared" si="6"/>
        <v>42251</v>
      </c>
      <c r="N20" s="18">
        <f t="shared" si="6"/>
        <v>24255</v>
      </c>
      <c r="O20" s="12">
        <f aca="true" t="shared" si="7" ref="O20:O26">SUM(B20:N20)</f>
        <v>978697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73113</v>
      </c>
      <c r="C21" s="14">
        <v>49928</v>
      </c>
      <c r="D21" s="14">
        <v>43572</v>
      </c>
      <c r="E21" s="14">
        <v>6667</v>
      </c>
      <c r="F21" s="14">
        <v>38219</v>
      </c>
      <c r="G21" s="14">
        <v>62884</v>
      </c>
      <c r="H21" s="14">
        <v>53036</v>
      </c>
      <c r="I21" s="14">
        <v>15239</v>
      </c>
      <c r="J21" s="14">
        <v>62251</v>
      </c>
      <c r="K21" s="14">
        <v>40336</v>
      </c>
      <c r="L21" s="14">
        <v>60982</v>
      </c>
      <c r="M21" s="14">
        <v>23231</v>
      </c>
      <c r="N21" s="14">
        <v>12750</v>
      </c>
      <c r="O21" s="12">
        <f t="shared" si="7"/>
        <v>542208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59421</v>
      </c>
      <c r="C22" s="14">
        <v>34954</v>
      </c>
      <c r="D22" s="14">
        <v>35504</v>
      </c>
      <c r="E22" s="14">
        <v>4808</v>
      </c>
      <c r="F22" s="14">
        <v>31183</v>
      </c>
      <c r="G22" s="14">
        <v>46407</v>
      </c>
      <c r="H22" s="14">
        <v>36536</v>
      </c>
      <c r="I22" s="14">
        <v>9865</v>
      </c>
      <c r="J22" s="14">
        <v>46428</v>
      </c>
      <c r="K22" s="14">
        <v>30625</v>
      </c>
      <c r="L22" s="14">
        <v>50769</v>
      </c>
      <c r="M22" s="14">
        <v>18113</v>
      </c>
      <c r="N22" s="14">
        <v>11054</v>
      </c>
      <c r="O22" s="12">
        <f t="shared" si="7"/>
        <v>415667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2747</v>
      </c>
      <c r="C23" s="14">
        <v>2462</v>
      </c>
      <c r="D23" s="14">
        <v>1222</v>
      </c>
      <c r="E23" s="14">
        <v>285</v>
      </c>
      <c r="F23" s="14">
        <v>1684</v>
      </c>
      <c r="G23" s="14">
        <v>3207</v>
      </c>
      <c r="H23" s="14">
        <v>1879</v>
      </c>
      <c r="I23" s="14">
        <v>483</v>
      </c>
      <c r="J23" s="14">
        <v>1840</v>
      </c>
      <c r="K23" s="14">
        <v>1557</v>
      </c>
      <c r="L23" s="14">
        <v>2098</v>
      </c>
      <c r="M23" s="14">
        <v>907</v>
      </c>
      <c r="N23" s="14">
        <v>451</v>
      </c>
      <c r="O23" s="12">
        <f t="shared" si="7"/>
        <v>20822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174997</v>
      </c>
      <c r="C24" s="14">
        <f>C25+C26</f>
        <v>133391</v>
      </c>
      <c r="D24" s="14">
        <f>D25+D26</f>
        <v>127969</v>
      </c>
      <c r="E24" s="14">
        <f>E25+E26</f>
        <v>20804</v>
      </c>
      <c r="F24" s="14">
        <f aca="true" t="shared" si="8" ref="F24:N24">F25+F26</f>
        <v>124690</v>
      </c>
      <c r="G24" s="14">
        <f t="shared" si="8"/>
        <v>187106</v>
      </c>
      <c r="H24" s="14">
        <f>H25+H26</f>
        <v>124145</v>
      </c>
      <c r="I24" s="14">
        <f>I25+I26</f>
        <v>33448</v>
      </c>
      <c r="J24" s="14">
        <f>J25+J26</f>
        <v>130501</v>
      </c>
      <c r="K24" s="14">
        <f>K25+K26</f>
        <v>96735</v>
      </c>
      <c r="L24" s="14">
        <f>L25+L26</f>
        <v>111293</v>
      </c>
      <c r="M24" s="14">
        <f t="shared" si="8"/>
        <v>36675</v>
      </c>
      <c r="N24" s="14">
        <f t="shared" si="8"/>
        <v>22173</v>
      </c>
      <c r="O24" s="12">
        <f t="shared" si="7"/>
        <v>1323927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73120</v>
      </c>
      <c r="C25" s="14">
        <v>63419</v>
      </c>
      <c r="D25" s="14">
        <v>59224</v>
      </c>
      <c r="E25" s="14">
        <v>10883</v>
      </c>
      <c r="F25" s="14">
        <v>58377</v>
      </c>
      <c r="G25" s="14">
        <v>92368</v>
      </c>
      <c r="H25" s="14">
        <v>62083</v>
      </c>
      <c r="I25" s="14">
        <v>18338</v>
      </c>
      <c r="J25" s="14">
        <v>55677</v>
      </c>
      <c r="K25" s="14">
        <v>47013</v>
      </c>
      <c r="L25" s="14">
        <v>48213</v>
      </c>
      <c r="M25" s="14">
        <v>15756</v>
      </c>
      <c r="N25" s="14">
        <v>8455</v>
      </c>
      <c r="O25" s="12">
        <f t="shared" si="7"/>
        <v>612926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101877</v>
      </c>
      <c r="C26" s="14">
        <v>69972</v>
      </c>
      <c r="D26" s="14">
        <v>68745</v>
      </c>
      <c r="E26" s="14">
        <v>9921</v>
      </c>
      <c r="F26" s="14">
        <v>66313</v>
      </c>
      <c r="G26" s="14">
        <v>94738</v>
      </c>
      <c r="H26" s="14">
        <v>62062</v>
      </c>
      <c r="I26" s="14">
        <v>15110</v>
      </c>
      <c r="J26" s="14">
        <v>74824</v>
      </c>
      <c r="K26" s="14">
        <v>49722</v>
      </c>
      <c r="L26" s="14">
        <v>63080</v>
      </c>
      <c r="M26" s="14">
        <v>20919</v>
      </c>
      <c r="N26" s="14">
        <v>13718</v>
      </c>
      <c r="O26" s="12">
        <f t="shared" si="7"/>
        <v>711001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1094436.81625074</v>
      </c>
      <c r="C36" s="60">
        <f aca="true" t="shared" si="11" ref="C36:N36">C37+C38+C39+C40</f>
        <v>798943.5006385</v>
      </c>
      <c r="D36" s="60">
        <f t="shared" si="11"/>
        <v>749063.717776</v>
      </c>
      <c r="E36" s="60">
        <f t="shared" si="11"/>
        <v>148307.7280672</v>
      </c>
      <c r="F36" s="60">
        <f t="shared" si="11"/>
        <v>758708.4672663499</v>
      </c>
      <c r="G36" s="60">
        <f t="shared" si="11"/>
        <v>940463.5168</v>
      </c>
      <c r="H36" s="60">
        <f t="shared" si="11"/>
        <v>776238.972</v>
      </c>
      <c r="I36" s="60">
        <f>I37+I38+I39+I40</f>
        <v>217539.93185239998</v>
      </c>
      <c r="J36" s="60">
        <f>J37+J38+J39+J40</f>
        <v>867660.001277</v>
      </c>
      <c r="K36" s="60">
        <f>K37+K38+K39+K40</f>
        <v>691151.5114187999</v>
      </c>
      <c r="L36" s="60">
        <f>L37+L38+L39+L40</f>
        <v>830461.7508032</v>
      </c>
      <c r="M36" s="60">
        <f t="shared" si="11"/>
        <v>395338.8822021899</v>
      </c>
      <c r="N36" s="60">
        <f t="shared" si="11"/>
        <v>230909.03143392003</v>
      </c>
      <c r="O36" s="60">
        <f>O37+O38+O39+O40</f>
        <v>8499223.827786298</v>
      </c>
    </row>
    <row r="37" spans="1:15" ht="18.75" customHeight="1">
      <c r="A37" s="57" t="s">
        <v>50</v>
      </c>
      <c r="B37" s="54">
        <f aca="true" t="shared" si="12" ref="B37:N37">B29*B7</f>
        <v>1090341.0441</v>
      </c>
      <c r="C37" s="54">
        <f t="shared" si="12"/>
        <v>796014.2259999999</v>
      </c>
      <c r="D37" s="54">
        <f t="shared" si="12"/>
        <v>738910.464</v>
      </c>
      <c r="E37" s="54">
        <f t="shared" si="12"/>
        <v>148019.86359999998</v>
      </c>
      <c r="F37" s="54">
        <f t="shared" si="12"/>
        <v>758758.6610999999</v>
      </c>
      <c r="G37" s="54">
        <f t="shared" si="12"/>
        <v>940574.3084</v>
      </c>
      <c r="H37" s="54">
        <f t="shared" si="12"/>
        <v>772616.2712</v>
      </c>
      <c r="I37" s="54">
        <f>I29*I7</f>
        <v>217496.9372</v>
      </c>
      <c r="J37" s="54">
        <f>J29*J7</f>
        <v>863541.64</v>
      </c>
      <c r="K37" s="54">
        <f>K29*K7</f>
        <v>687492.558</v>
      </c>
      <c r="L37" s="54">
        <f>L29*L7</f>
        <v>826228.4639999999</v>
      </c>
      <c r="M37" s="54">
        <f t="shared" si="12"/>
        <v>392876.35799999995</v>
      </c>
      <c r="N37" s="54">
        <f t="shared" si="12"/>
        <v>230872.95</v>
      </c>
      <c r="O37" s="56">
        <f>SUM(B37:N37)</f>
        <v>8463743.745599998</v>
      </c>
    </row>
    <row r="38" spans="1:15" ht="18.75" customHeight="1">
      <c r="A38" s="57" t="s">
        <v>51</v>
      </c>
      <c r="B38" s="54">
        <f aca="true" t="shared" si="13" ref="B38:N38">B30*B7</f>
        <v>-3233.35784926</v>
      </c>
      <c r="C38" s="54">
        <f t="shared" si="13"/>
        <v>-2315.2653615</v>
      </c>
      <c r="D38" s="54">
        <f t="shared" si="13"/>
        <v>-2195.116224</v>
      </c>
      <c r="E38" s="54">
        <f t="shared" si="13"/>
        <v>-358.4155328</v>
      </c>
      <c r="F38" s="54">
        <f t="shared" si="13"/>
        <v>-2211.5938336500003</v>
      </c>
      <c r="G38" s="54">
        <f t="shared" si="13"/>
        <v>-2772.9516000000003</v>
      </c>
      <c r="H38" s="54">
        <f t="shared" si="13"/>
        <v>-2127.0592</v>
      </c>
      <c r="I38" s="54">
        <f>I30*I7</f>
        <v>-611.8453476000001</v>
      </c>
      <c r="J38" s="54">
        <f>J30*J7</f>
        <v>-2485.828723</v>
      </c>
      <c r="K38" s="54">
        <f>K30*K7</f>
        <v>-1966.4665812</v>
      </c>
      <c r="L38" s="54">
        <f>L30*L7</f>
        <v>-2427.0931968</v>
      </c>
      <c r="M38" s="54">
        <f t="shared" si="13"/>
        <v>-1146.0557978099998</v>
      </c>
      <c r="N38" s="54">
        <f t="shared" si="13"/>
        <v>-682.95856608</v>
      </c>
      <c r="O38" s="25">
        <f>SUM(B38:N38)</f>
        <v>-24534.0078137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-99999.08000000002</v>
      </c>
      <c r="C42" s="25">
        <f aca="true" t="shared" si="15" ref="C42:N42">+C43+C46+C58+C59</f>
        <v>-54071.35</v>
      </c>
      <c r="D42" s="25">
        <f t="shared" si="15"/>
        <v>-143564.75</v>
      </c>
      <c r="E42" s="25">
        <f t="shared" si="15"/>
        <v>-19306.48</v>
      </c>
      <c r="F42" s="25">
        <f t="shared" si="15"/>
        <v>-96043.85999999999</v>
      </c>
      <c r="G42" s="25">
        <f t="shared" si="15"/>
        <v>-87177.76999999999</v>
      </c>
      <c r="H42" s="25">
        <f t="shared" si="15"/>
        <v>-135789.82</v>
      </c>
      <c r="I42" s="25">
        <f>+I43+I46+I58+I59</f>
        <v>-24063.8</v>
      </c>
      <c r="J42" s="25">
        <f>+J43+J46+J58+J59</f>
        <v>66980.62999999999</v>
      </c>
      <c r="K42" s="25">
        <f>+K43+K46+K58+K59</f>
        <v>-23036.899999999998</v>
      </c>
      <c r="L42" s="25">
        <f>+L43+L46+L58+L59</f>
        <v>89415.7</v>
      </c>
      <c r="M42" s="25">
        <f t="shared" si="15"/>
        <v>-50980.53</v>
      </c>
      <c r="N42" s="25">
        <f t="shared" si="15"/>
        <v>-1016.8899999999994</v>
      </c>
      <c r="O42" s="25">
        <f>+O43+O46+O58+O59</f>
        <v>-578654.9000000001</v>
      </c>
    </row>
    <row r="43" spans="1:15" ht="18.75" customHeight="1">
      <c r="A43" s="17" t="s">
        <v>55</v>
      </c>
      <c r="B43" s="26">
        <f>B44+B45</f>
        <v>-69490.6</v>
      </c>
      <c r="C43" s="26">
        <f>C44+C45</f>
        <v>-72887.8</v>
      </c>
      <c r="D43" s="26">
        <f>D44+D45</f>
        <v>-50156.2</v>
      </c>
      <c r="E43" s="26">
        <f>E44+E45</f>
        <v>-6095.2</v>
      </c>
      <c r="F43" s="26">
        <f aca="true" t="shared" si="16" ref="F43:N43">F44+F45</f>
        <v>-43525.2</v>
      </c>
      <c r="G43" s="26">
        <f t="shared" si="16"/>
        <v>-79017.2</v>
      </c>
      <c r="H43" s="26">
        <f t="shared" si="16"/>
        <v>-70626.8</v>
      </c>
      <c r="I43" s="26">
        <f>I44+I45</f>
        <v>-22154</v>
      </c>
      <c r="J43" s="26">
        <f>J44+J45</f>
        <v>-42670.2</v>
      </c>
      <c r="K43" s="26">
        <f>K44+K45</f>
        <v>-55138</v>
      </c>
      <c r="L43" s="26">
        <f>L44+L45</f>
        <v>-42411.8</v>
      </c>
      <c r="M43" s="26">
        <f t="shared" si="16"/>
        <v>-32862.4</v>
      </c>
      <c r="N43" s="26">
        <f t="shared" si="16"/>
        <v>-19733.4</v>
      </c>
      <c r="O43" s="25">
        <f aca="true" t="shared" si="17" ref="O43:O59">SUM(B43:N43)</f>
        <v>-606768.8000000002</v>
      </c>
    </row>
    <row r="44" spans="1:26" ht="18.75" customHeight="1">
      <c r="A44" s="13" t="s">
        <v>56</v>
      </c>
      <c r="B44" s="20">
        <f>ROUND(-B9*$D$3,2)</f>
        <v>-69490.6</v>
      </c>
      <c r="C44" s="20">
        <f>ROUND(-C9*$D$3,2)</f>
        <v>-72887.8</v>
      </c>
      <c r="D44" s="20">
        <f>ROUND(-D9*$D$3,2)</f>
        <v>-50156.2</v>
      </c>
      <c r="E44" s="20">
        <f>ROUND(-E9*$D$3,2)</f>
        <v>-6095.2</v>
      </c>
      <c r="F44" s="20">
        <f aca="true" t="shared" si="18" ref="F44:N44">ROUND(-F9*$D$3,2)</f>
        <v>-43525.2</v>
      </c>
      <c r="G44" s="20">
        <f t="shared" si="18"/>
        <v>-79017.2</v>
      </c>
      <c r="H44" s="20">
        <f t="shared" si="18"/>
        <v>-70626.8</v>
      </c>
      <c r="I44" s="20">
        <f>ROUND(-I9*$D$3,2)</f>
        <v>-22154</v>
      </c>
      <c r="J44" s="20">
        <f>ROUND(-J9*$D$3,2)</f>
        <v>-42670.2</v>
      </c>
      <c r="K44" s="20">
        <f>ROUND(-K9*$D$3,2)</f>
        <v>-55138</v>
      </c>
      <c r="L44" s="20">
        <f>ROUND(-L9*$D$3,2)</f>
        <v>-42411.8</v>
      </c>
      <c r="M44" s="20">
        <f t="shared" si="18"/>
        <v>-32862.4</v>
      </c>
      <c r="N44" s="20">
        <f t="shared" si="18"/>
        <v>-19733.4</v>
      </c>
      <c r="O44" s="46">
        <f t="shared" si="17"/>
        <v>-606768.8000000002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-30508.480000000003</v>
      </c>
      <c r="C46" s="26">
        <f aca="true" t="shared" si="20" ref="C46:O46">SUM(C47:C57)</f>
        <v>18816.450000000004</v>
      </c>
      <c r="D46" s="26">
        <f t="shared" si="20"/>
        <v>-93408.55</v>
      </c>
      <c r="E46" s="26">
        <f t="shared" si="20"/>
        <v>-13211.279999999999</v>
      </c>
      <c r="F46" s="26">
        <f t="shared" si="20"/>
        <v>-52518.659999999996</v>
      </c>
      <c r="G46" s="26">
        <f t="shared" si="20"/>
        <v>-8160.57</v>
      </c>
      <c r="H46" s="26">
        <f t="shared" si="20"/>
        <v>-65163.01999999999</v>
      </c>
      <c r="I46" s="26">
        <f t="shared" si="20"/>
        <v>-1909.7999999999997</v>
      </c>
      <c r="J46" s="26">
        <f t="shared" si="20"/>
        <v>109650.82999999999</v>
      </c>
      <c r="K46" s="26">
        <f t="shared" si="20"/>
        <v>32101.100000000002</v>
      </c>
      <c r="L46" s="26">
        <f t="shared" si="20"/>
        <v>131827.5</v>
      </c>
      <c r="M46" s="26">
        <f t="shared" si="20"/>
        <v>-18118.129999999997</v>
      </c>
      <c r="N46" s="26">
        <f t="shared" si="20"/>
        <v>18716.510000000002</v>
      </c>
      <c r="O46" s="26">
        <f t="shared" si="20"/>
        <v>28113.899999999965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2000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106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107</v>
      </c>
      <c r="B55" s="24">
        <v>12558.48</v>
      </c>
      <c r="C55" s="24">
        <v>61525.73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791.9</v>
      </c>
      <c r="J55" s="24">
        <v>106390.4</v>
      </c>
      <c r="K55" s="24">
        <v>29491.9</v>
      </c>
      <c r="L55" s="24">
        <v>128668.09</v>
      </c>
      <c r="M55" s="24">
        <v>0</v>
      </c>
      <c r="N55" s="24">
        <v>17869.22</v>
      </c>
      <c r="O55" s="24">
        <f t="shared" si="17"/>
        <v>357295.72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108</v>
      </c>
      <c r="B56" s="24">
        <v>-47111.98</v>
      </c>
      <c r="C56" s="24">
        <v>-45620.33</v>
      </c>
      <c r="D56" s="24">
        <v>-95723.46</v>
      </c>
      <c r="E56" s="24">
        <v>-15767.07</v>
      </c>
      <c r="F56" s="24">
        <v>-54826.67</v>
      </c>
      <c r="G56" s="24">
        <v>-11148.32</v>
      </c>
      <c r="H56" s="24">
        <v>-67537.93</v>
      </c>
      <c r="I56" s="24">
        <v>0</v>
      </c>
      <c r="J56" s="24">
        <v>0</v>
      </c>
      <c r="K56" s="24">
        <v>0</v>
      </c>
      <c r="L56" s="24">
        <v>0</v>
      </c>
      <c r="M56" s="24">
        <v>-19559.96</v>
      </c>
      <c r="N56" s="24">
        <v>0</v>
      </c>
      <c r="O56" s="24">
        <f t="shared" si="17"/>
        <v>-357295.72000000003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994437.73625074</v>
      </c>
      <c r="C61" s="29">
        <f t="shared" si="21"/>
        <v>744872.1506385</v>
      </c>
      <c r="D61" s="29">
        <f t="shared" si="21"/>
        <v>605498.967776</v>
      </c>
      <c r="E61" s="29">
        <f t="shared" si="21"/>
        <v>129001.2480672</v>
      </c>
      <c r="F61" s="29">
        <f t="shared" si="21"/>
        <v>662664.60726635</v>
      </c>
      <c r="G61" s="29">
        <f t="shared" si="21"/>
        <v>853285.7468</v>
      </c>
      <c r="H61" s="29">
        <f t="shared" si="21"/>
        <v>640449.152</v>
      </c>
      <c r="I61" s="29">
        <f t="shared" si="21"/>
        <v>193476.1318524</v>
      </c>
      <c r="J61" s="29">
        <f>+J36+J42</f>
        <v>934640.631277</v>
      </c>
      <c r="K61" s="29">
        <f>+K36+K42</f>
        <v>668114.6114187998</v>
      </c>
      <c r="L61" s="29">
        <f>+L36+L42</f>
        <v>919877.4508031999</v>
      </c>
      <c r="M61" s="29">
        <f t="shared" si="21"/>
        <v>344358.35220218985</v>
      </c>
      <c r="N61" s="29">
        <f t="shared" si="21"/>
        <v>229892.14143392</v>
      </c>
      <c r="O61" s="29">
        <f>SUM(B61:N61)</f>
        <v>7920568.927786298</v>
      </c>
      <c r="P61"/>
      <c r="Q61" s="78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994437.73</v>
      </c>
      <c r="C64" s="36">
        <f aca="true" t="shared" si="22" ref="C64:N64">SUM(C65:C78)</f>
        <v>744872.1500000001</v>
      </c>
      <c r="D64" s="36">
        <f t="shared" si="22"/>
        <v>605498.96</v>
      </c>
      <c r="E64" s="36">
        <f t="shared" si="22"/>
        <v>129001.24</v>
      </c>
      <c r="F64" s="36">
        <f t="shared" si="22"/>
        <v>662664.61</v>
      </c>
      <c r="G64" s="36">
        <f t="shared" si="22"/>
        <v>853285.75</v>
      </c>
      <c r="H64" s="36">
        <f t="shared" si="22"/>
        <v>640449.15</v>
      </c>
      <c r="I64" s="36">
        <f t="shared" si="22"/>
        <v>193476.13</v>
      </c>
      <c r="J64" s="36">
        <f t="shared" si="22"/>
        <v>934640.62</v>
      </c>
      <c r="K64" s="36">
        <f t="shared" si="22"/>
        <v>668114.61</v>
      </c>
      <c r="L64" s="36">
        <f t="shared" si="22"/>
        <v>919877.4500000001</v>
      </c>
      <c r="M64" s="36">
        <f t="shared" si="22"/>
        <v>344358.35</v>
      </c>
      <c r="N64" s="36">
        <f t="shared" si="22"/>
        <v>229892.14</v>
      </c>
      <c r="O64" s="29">
        <f>SUM(O65:O78)</f>
        <v>7920568.89</v>
      </c>
    </row>
    <row r="65" spans="1:16" ht="18.75" customHeight="1">
      <c r="A65" s="17" t="s">
        <v>70</v>
      </c>
      <c r="B65" s="36">
        <f>150763.4+567.32</f>
        <v>151330.72</v>
      </c>
      <c r="C65" s="36">
        <v>163421.7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314752.42000000004</v>
      </c>
      <c r="P65"/>
    </row>
    <row r="66" spans="1:16" ht="18.75" customHeight="1">
      <c r="A66" s="17" t="s">
        <v>71</v>
      </c>
      <c r="B66" s="36">
        <f>839602.28+3504.73</f>
        <v>843107.01</v>
      </c>
      <c r="C66" s="36">
        <f>578598.43+2852.02</f>
        <v>581450.4500000001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1424557.46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f>595311.99+10186.97</f>
        <v>605498.96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605498.96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f>129001.24</f>
        <v>129001.24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129001.24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f>662664.61</f>
        <v>662664.61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662664.61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853285.75</f>
        <v>853285.75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853285.75</v>
      </c>
      <c r="T70"/>
    </row>
    <row r="71" spans="1:21" ht="18.75" customHeight="1">
      <c r="A71" s="17" t="s">
        <v>102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636942.11+3507.04</f>
        <v>640449.15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640449.15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193476.13</f>
        <v>193476.13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193476.13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930583.03+4057.59</f>
        <v>934640.62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934640.62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664607.79+3506.82</f>
        <v>668114.61</v>
      </c>
      <c r="L74" s="35">
        <v>0</v>
      </c>
      <c r="M74" s="35">
        <v>0</v>
      </c>
      <c r="N74" s="35">
        <v>0</v>
      </c>
      <c r="O74" s="29">
        <f t="shared" si="23"/>
        <v>668114.61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915819.31+4058.14</f>
        <v>919877.4500000001</v>
      </c>
      <c r="M75" s="35">
        <v>0</v>
      </c>
      <c r="N75" s="61">
        <v>0</v>
      </c>
      <c r="O75" s="26">
        <f t="shared" si="23"/>
        <v>919877.4500000001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342020.93+2337.42</f>
        <v>344358.35</v>
      </c>
      <c r="N76" s="35">
        <v>0</v>
      </c>
      <c r="O76" s="29">
        <f t="shared" si="23"/>
        <v>344358.35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229892.14</f>
        <v>229892.14</v>
      </c>
      <c r="O77" s="26">
        <f t="shared" si="23"/>
        <v>229892.14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83</v>
      </c>
      <c r="B82" s="44">
        <v>2.3331434938627678</v>
      </c>
      <c r="C82" s="44">
        <v>2.298181424869946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84</v>
      </c>
      <c r="B83" s="44">
        <v>2.038439698045155</v>
      </c>
      <c r="C83" s="44">
        <v>1.9236522919259504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85</v>
      </c>
      <c r="B84" s="44">
        <v>0</v>
      </c>
      <c r="C84" s="44">
        <v>0</v>
      </c>
      <c r="D84" s="22">
        <f>(D$37+D$38+D$39)/D$7</f>
        <v>1.8681147546925567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86</v>
      </c>
      <c r="B85" s="44">
        <v>0</v>
      </c>
      <c r="C85" s="44">
        <v>0</v>
      </c>
      <c r="D85" s="44">
        <v>0</v>
      </c>
      <c r="E85" s="22">
        <f>(E$37+E$38+E$39)/E$7</f>
        <v>2.599245120179466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2.1811557014042093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1.7296962325920149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2.0344045051496447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90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1.990993500507038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91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1.9761390599338695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92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2.225992475037874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93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2.128151037297074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94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2.526804357931692</v>
      </c>
      <c r="N93" s="44">
        <v>0</v>
      </c>
      <c r="O93" s="62"/>
      <c r="Y93"/>
    </row>
    <row r="94" spans="1:26" ht="18.75" customHeight="1">
      <c r="A94" s="34" t="s">
        <v>95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2.475386799531743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" customHeight="1">
      <c r="A96" s="71" t="s">
        <v>109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ht="15" customHeight="1">
      <c r="A97" s="70" t="s">
        <v>111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ht="15" customHeight="1">
      <c r="A98" s="79" t="s">
        <v>110</v>
      </c>
    </row>
    <row r="99" ht="14.25">
      <c r="B99" s="40"/>
    </row>
    <row r="100" spans="8:9" ht="14.25">
      <c r="H100" s="41"/>
      <c r="I100" s="41"/>
    </row>
    <row r="102" spans="8:12" ht="14.25">
      <c r="H102" s="42"/>
      <c r="I102" s="42"/>
      <c r="J102" s="43"/>
      <c r="K102" s="43"/>
      <c r="L102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2017-11-01T17:05:28Z</dcterms:modified>
  <cp:category/>
  <cp:version/>
  <cp:contentType/>
  <cp:contentStatus/>
</cp:coreProperties>
</file>