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<sst xmlns="http://schemas.openxmlformats.org/spreadsheetml/2006/main" count="116" uniqueCount="114">
  <si>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</si>
  <si>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</si>
  <si>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</si>
  <si>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</si>
  <si>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</si>
  <si>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</si>
  <si>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</si>
  <si>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</si>
  <si>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</si>
  <si>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</si>
  <si>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</si>
  <si>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</si>
  <si>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</si>
  <si>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</si>
  <si>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</si>
  <si>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</si>
  <si>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</si>
  <si>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</si>
  <si>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</si>
  <si>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</si>
  <si>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</si>
  <si>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</si>
  <si>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</si>
  <si>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</si>
  <si>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</si>
  <si>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</si>
  <si>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</si>
  <si>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</si>
  <si>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</si>
  <si>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</si>
  <si>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</si>
  <si>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</si>
  <si>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</si>
  <si>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</si>
  <si>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</si>
  <si>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</si>
  <si>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</si>
  <si>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</si>
  <si>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</si>
  <si>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</si>
  <si>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</si>
  <si>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</si>
  <si>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</si>
  <si>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</si>
  <si>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</si>
  <si>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</si>
  <si>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</si>
  <si>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</si>
  <si>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</si>
  <si>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</si>
  <si>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</si>
  <si>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</si>
  <si>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</si>
  <si>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</si>
  <si>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</si>
  <si>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</si>
  <si>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</si>
  <si>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</si>
  <si>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</si>
  <si>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</si>
  <si>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</si>
  <si>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</si>
  <si>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</si>
  <si>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</si>
  <si>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</si>
  <si>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</si>
  <si>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</si>
  <si>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</si>
  <si>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</si>
  <si>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</si>
  <si>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</si>
  <si>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</si>
  <si>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</si>
  <si>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</si>
  <si>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</si>
  <si>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</si>
  <si>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</si>
  <si>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</si>
  <si>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</si>
  <si>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</si>
  <si>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</si>
  <si>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</si>
  <si>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</si>
  <si>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</si>
  <si>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</si>
  <si>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</si>
  <si>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</si>
  <si>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</si>
  <si>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</si>
  <si>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</si>
  <si>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</si>
  <si>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</si>
  <si>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</si>
  <si>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</si>
  <si>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</si>
  <si>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</si>
  <si>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</si>
  <si>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</si>
  <si>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</si>
  <si>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>Movebuss Soluções em Mobilidde Urbana Lda</t>
  </si>
  <si>
    <t xml:space="preserve">7.7. Movebuss  </t>
  </si>
  <si>
    <t>Nota:</t>
  </si>
  <si>
    <t>OPERAÇÃO 24/10/17 - VENCIMENTO 31/10/17</t>
  </si>
  <si>
    <t xml:space="preserve">(1) Ajuste de remuneração, previsto contratualmente, período de 25/08 a 24/09/17, parcela 20/20.
</t>
  </si>
  <si>
    <t>(3) Revisão do ajuste de remuneração, previsto contratualmente, período de 25/08 a 24/09/17.</t>
  </si>
  <si>
    <t>(4) Remuneração da rede da madrugada, linhas noturnas, mês de setembro/17.</t>
  </si>
  <si>
    <t>(5) Tarifa de remuneração de cada empresa considerando o  reequilibrio interno estabelecido e informado pelo consórcio. Não consideram os acertos financeiros previstos no item 7.</t>
  </si>
  <si>
    <t>(2) Revisão de remuneração ar-condicionado, período de 25/08 a 24/09/17, previsto contratualmente.</t>
  </si>
  <si>
    <r>
      <t>5.2.8. Ajuste de Remuneração Previsto Contratualmente</t>
    </r>
    <r>
      <rPr>
        <vertAlign val="superscript"/>
        <sz val="12"/>
        <rFont val="Calibri"/>
        <family val="2"/>
      </rPr>
      <t>(1)</t>
    </r>
  </si>
  <si>
    <r>
      <t>5.2.9. Ajuste de Remuneração Previsto Contratualmente  Ar-condicionado (-)</t>
    </r>
    <r>
      <rPr>
        <vertAlign val="superscript"/>
        <sz val="12"/>
        <rFont val="Calibri"/>
        <family val="2"/>
      </rPr>
      <t>(2)</t>
    </r>
  </si>
  <si>
    <r>
      <t>5.2.9. Ajuste de Remuneração Previsto Contratualmente  Ar-condicionado  (+)</t>
    </r>
    <r>
      <rPr>
        <vertAlign val="superscript"/>
        <sz val="12"/>
        <rFont val="Calibri"/>
        <family val="2"/>
      </rPr>
      <t>(2)</t>
    </r>
  </si>
  <si>
    <r>
      <t>5.2.10. Revisão do Ajuste de Remuneração Previsto Contratualmente</t>
    </r>
    <r>
      <rPr>
        <vertAlign val="superscript"/>
        <sz val="12"/>
        <rFont val="Calibri"/>
        <family val="2"/>
      </rPr>
      <t>(3)</t>
    </r>
  </si>
  <si>
    <r>
      <t>5.3. Revisão de Remuneração pelo Transporte Coletivo</t>
    </r>
    <r>
      <rPr>
        <vertAlign val="superscript"/>
        <sz val="12"/>
        <color indexed="8"/>
        <rFont val="Calibri"/>
        <family val="2"/>
      </rPr>
      <t>(4)</t>
    </r>
  </si>
  <si>
    <r>
      <t>8. Tarifa de Remuneração por Passageiro</t>
    </r>
    <r>
      <rPr>
        <vertAlign val="superscript"/>
        <sz val="12"/>
        <color indexed="8"/>
        <rFont val="Calibri"/>
        <family val="2"/>
      </rPr>
      <t>(5)</t>
    </r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</si>
</sst>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vertAlign val="superscript"/>
      <sz val="12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left" vertical="center" indent="1"/>
    </xf>
    <xf numFmtId="0" fontId="4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4" fillId="0" borderId="12" xfId="0" applyFont="1" applyFill="1" applyBorder="1" applyAlignment="1">
      <alignment horizontal="left" vertical="center" indent="1"/>
    </xf>
    <xf numFmtId="172" fontId="44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4" fillId="0" borderId="10" xfId="52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indent="3"/>
    </xf>
    <xf numFmtId="172" fontId="44" fillId="0" borderId="10" xfId="52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4" fillId="0" borderId="10" xfId="0" applyFont="1" applyFill="1" applyBorder="1" applyAlignment="1">
      <alignment horizontal="left" vertical="center" indent="2"/>
    </xf>
    <xf numFmtId="172" fontId="44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52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horizontal="center" vertical="center"/>
    </xf>
    <xf numFmtId="173" fontId="44" fillId="0" borderId="10" xfId="52" applyNumberFormat="1" applyFont="1" applyFill="1" applyBorder="1" applyAlignment="1">
      <alignment vertical="center"/>
    </xf>
    <xf numFmtId="174" fontId="44" fillId="0" borderId="10" xfId="45" applyNumberFormat="1" applyFont="1" applyFill="1" applyBorder="1" applyAlignment="1">
      <alignment horizontal="center" vertical="center"/>
    </xf>
    <xf numFmtId="171" fontId="44" fillId="0" borderId="10" xfId="45" applyNumberFormat="1" applyFont="1" applyFill="1" applyBorder="1" applyAlignment="1">
      <alignment vertical="center"/>
    </xf>
    <xf numFmtId="170" fontId="44" fillId="0" borderId="10" xfId="45" applyNumberFormat="1" applyFont="1" applyFill="1" applyBorder="1" applyAlignment="1">
      <alignment horizontal="center" vertical="center"/>
    </xf>
    <xf numFmtId="170" fontId="44" fillId="0" borderId="10" xfId="45" applyNumberFormat="1" applyFont="1" applyFill="1" applyBorder="1" applyAlignment="1">
      <alignment vertical="center"/>
    </xf>
    <xf numFmtId="171" fontId="44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4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4" fillId="0" borderId="14" xfId="45" applyFont="1" applyFill="1" applyBorder="1" applyAlignment="1">
      <alignment vertical="center"/>
    </xf>
    <xf numFmtId="0" fontId="44" fillId="0" borderId="14" xfId="0" applyFont="1" applyFill="1" applyBorder="1" applyAlignment="1">
      <alignment horizontal="left" vertical="center" indent="2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Border="1" applyAlignment="1">
      <alignment vertical="center"/>
    </xf>
    <xf numFmtId="0" fontId="44" fillId="0" borderId="12" xfId="0" applyFont="1" applyFill="1" applyBorder="1" applyAlignment="1">
      <alignment horizontal="left" vertical="center" indent="2"/>
    </xf>
    <xf numFmtId="171" fontId="44" fillId="0" borderId="12" xfId="45" applyNumberFormat="1" applyFont="1" applyBorder="1" applyAlignment="1">
      <alignment vertical="center"/>
    </xf>
    <xf numFmtId="171" fontId="44" fillId="0" borderId="12" xfId="45" applyNumberFormat="1" applyFont="1" applyFill="1" applyBorder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4" fillId="0" borderId="10" xfId="52" applyNumberFormat="1" applyFont="1" applyBorder="1" applyAlignment="1">
      <alignment vertical="center"/>
    </xf>
    <xf numFmtId="173" fontId="44" fillId="0" borderId="14" xfId="52" applyNumberFormat="1" applyFont="1" applyBorder="1" applyAlignment="1">
      <alignment vertical="center"/>
    </xf>
    <xf numFmtId="171" fontId="44" fillId="0" borderId="10" xfId="52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171" fontId="44" fillId="0" borderId="14" xfId="52" applyFont="1" applyFill="1" applyBorder="1" applyAlignment="1">
      <alignment vertical="center"/>
    </xf>
    <xf numFmtId="173" fontId="44" fillId="0" borderId="14" xfId="52" applyNumberFormat="1" applyFont="1" applyFill="1" applyBorder="1" applyAlignment="1">
      <alignment vertical="center"/>
    </xf>
    <xf numFmtId="170" fontId="44" fillId="0" borderId="14" xfId="45" applyNumberFormat="1" applyFont="1" applyFill="1" applyBorder="1" applyAlignment="1">
      <alignment vertical="center"/>
    </xf>
    <xf numFmtId="44" fontId="44" fillId="0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2"/>
    </xf>
    <xf numFmtId="0" fontId="44" fillId="34" borderId="10" xfId="0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44" fillId="34" borderId="10" xfId="0" applyFont="1" applyFill="1" applyBorder="1" applyAlignment="1">
      <alignment horizontal="left" vertical="center" indent="1"/>
    </xf>
    <xf numFmtId="44" fontId="44" fillId="34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3"/>
    </xf>
    <xf numFmtId="172" fontId="44" fillId="34" borderId="10" xfId="52" applyNumberFormat="1" applyFont="1" applyFill="1" applyBorder="1" applyAlignment="1">
      <alignment vertical="center"/>
    </xf>
    <xf numFmtId="0" fontId="44" fillId="35" borderId="10" xfId="0" applyFont="1" applyFill="1" applyBorder="1" applyAlignment="1">
      <alignment horizontal="left" vertical="center" indent="1"/>
    </xf>
    <xf numFmtId="44" fontId="44" fillId="35" borderId="10" xfId="45" applyFont="1" applyFill="1" applyBorder="1" applyAlignment="1">
      <alignment horizontal="center" vertical="center"/>
    </xf>
    <xf numFmtId="171" fontId="45" fillId="0" borderId="10" xfId="45" applyNumberFormat="1" applyFont="1" applyBorder="1" applyAlignment="1">
      <alignment vertical="center"/>
    </xf>
    <xf numFmtId="44" fontId="45" fillId="0" borderId="10" xfId="45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171" fontId="45" fillId="0" borderId="10" xfId="45" applyNumberFormat="1" applyFont="1" applyFill="1" applyBorder="1" applyAlignment="1">
      <alignment vertical="center"/>
    </xf>
    <xf numFmtId="171" fontId="45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173" fontId="44" fillId="0" borderId="0" xfId="52" applyNumberFormat="1" applyFont="1" applyBorder="1" applyAlignment="1">
      <alignment vertical="center"/>
    </xf>
    <xf numFmtId="173" fontId="44" fillId="0" borderId="0" xfId="52" applyNumberFormat="1" applyFont="1" applyFill="1" applyBorder="1" applyAlignment="1">
      <alignment vertical="center"/>
    </xf>
    <xf numFmtId="0" fontId="44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12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38100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12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38100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12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1.50390625" style="1" bestFit="1" customWidth="1"/>
    <col min="18" max="16384" width="9.00390625" style="1" customWidth="1"/>
  </cols>
  <sheetData>
    <row r="1" spans="1:15" ht="21">
      <c r="A1" s="71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21">
      <c r="A2" s="72" t="s">
        <v>102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3" t="s">
        <v>1</v>
      </c>
      <c r="B4" s="73" t="s">
        <v>38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4" t="s">
        <v>2</v>
      </c>
    </row>
    <row r="5" spans="1:15" ht="42" customHeight="1">
      <c r="A5" s="73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99</v>
      </c>
      <c r="I5" s="4" t="s">
        <v>98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3"/>
    </row>
    <row r="6" spans="1:15" ht="20.25" customHeight="1">
      <c r="A6" s="73"/>
      <c r="B6" s="3" t="s">
        <v>21</v>
      </c>
      <c r="C6" s="3" t="s">
        <v>22</v>
      </c>
      <c r="D6" s="3" t="s">
        <v>23</v>
      </c>
      <c r="E6" s="3" t="s">
        <v>94</v>
      </c>
      <c r="F6" s="3" t="s">
        <v>95</v>
      </c>
      <c r="G6" s="3" t="s">
        <v>96</v>
      </c>
      <c r="H6" s="64" t="s">
        <v>29</v>
      </c>
      <c r="I6" s="64" t="s">
        <v>97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3"/>
    </row>
    <row r="7" spans="1:26" ht="18.75" customHeight="1">
      <c r="A7" s="9" t="s">
        <v>3</v>
      </c>
      <c r="B7" s="10">
        <f>B8+B20+B24</f>
        <v>472136</v>
      </c>
      <c r="C7" s="10">
        <f>C8+C20+C24</f>
        <v>390930</v>
      </c>
      <c r="D7" s="10">
        <f>D8+D20+D24</f>
        <v>389340</v>
      </c>
      <c r="E7" s="10">
        <f>E8+E20+E24</f>
        <v>55393</v>
      </c>
      <c r="F7" s="10">
        <f aca="true" t="shared" si="0" ref="F7:N7">F8+F20+F24</f>
        <v>341227</v>
      </c>
      <c r="G7" s="10">
        <f t="shared" si="0"/>
        <v>535728</v>
      </c>
      <c r="H7" s="10">
        <f>H8+H20+H24</f>
        <v>378203</v>
      </c>
      <c r="I7" s="10">
        <f>I8+I20+I24</f>
        <v>111679</v>
      </c>
      <c r="J7" s="10">
        <f>J8+J20+J24</f>
        <v>426955</v>
      </c>
      <c r="K7" s="10">
        <f>K8+K20+K24</f>
        <v>306292</v>
      </c>
      <c r="L7" s="10">
        <f>L8+L20+L24</f>
        <v>381075</v>
      </c>
      <c r="M7" s="10">
        <f t="shared" si="0"/>
        <v>153880</v>
      </c>
      <c r="N7" s="10">
        <f t="shared" si="0"/>
        <v>93199</v>
      </c>
      <c r="O7" s="10">
        <f>+O8+O20+O24</f>
        <v>4036037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192043</v>
      </c>
      <c r="C8" s="12">
        <f>+C9+C12+C16</f>
        <v>171094</v>
      </c>
      <c r="D8" s="12">
        <f>+D9+D12+D16</f>
        <v>183717</v>
      </c>
      <c r="E8" s="12">
        <f>+E9+E12+E16</f>
        <v>23597</v>
      </c>
      <c r="F8" s="12">
        <f aca="true" t="shared" si="1" ref="F8:N8">+F9+F12+F16</f>
        <v>148364</v>
      </c>
      <c r="G8" s="12">
        <f t="shared" si="1"/>
        <v>239857</v>
      </c>
      <c r="H8" s="12">
        <f>+H9+H12+H16</f>
        <v>162957</v>
      </c>
      <c r="I8" s="12">
        <f>+I9+I12+I16</f>
        <v>51070</v>
      </c>
      <c r="J8" s="12">
        <f>+J9+J12+J16</f>
        <v>191175</v>
      </c>
      <c r="K8" s="12">
        <f>+K9+K12+K16</f>
        <v>137862</v>
      </c>
      <c r="L8" s="12">
        <f>+L9+L12+L16</f>
        <v>159666</v>
      </c>
      <c r="M8" s="12">
        <f t="shared" si="1"/>
        <v>74765</v>
      </c>
      <c r="N8" s="12">
        <f t="shared" si="1"/>
        <v>46800</v>
      </c>
      <c r="O8" s="12">
        <f>SUM(B8:N8)</f>
        <v>1782967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16942</v>
      </c>
      <c r="C9" s="14">
        <v>18837</v>
      </c>
      <c r="D9" s="14">
        <v>13127</v>
      </c>
      <c r="E9" s="14">
        <v>1494</v>
      </c>
      <c r="F9" s="14">
        <v>11329</v>
      </c>
      <c r="G9" s="14">
        <v>20669</v>
      </c>
      <c r="H9" s="14">
        <v>18443</v>
      </c>
      <c r="I9" s="14">
        <v>5886</v>
      </c>
      <c r="J9" s="14">
        <v>11525</v>
      </c>
      <c r="K9" s="14">
        <v>14505</v>
      </c>
      <c r="L9" s="14">
        <v>11186</v>
      </c>
      <c r="M9" s="14">
        <v>7968</v>
      </c>
      <c r="N9" s="14">
        <v>5373</v>
      </c>
      <c r="O9" s="12">
        <f aca="true" t="shared" si="2" ref="O9:O19">SUM(B9:N9)</f>
        <v>157284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16942</v>
      </c>
      <c r="C10" s="14">
        <f>+C9-C11</f>
        <v>18837</v>
      </c>
      <c r="D10" s="14">
        <f>+D9-D11</f>
        <v>13127</v>
      </c>
      <c r="E10" s="14">
        <f>+E9-E11</f>
        <v>1494</v>
      </c>
      <c r="F10" s="14">
        <f aca="true" t="shared" si="3" ref="F10:N10">+F9-F11</f>
        <v>11329</v>
      </c>
      <c r="G10" s="14">
        <f t="shared" si="3"/>
        <v>20669</v>
      </c>
      <c r="H10" s="14">
        <f>+H9-H11</f>
        <v>18443</v>
      </c>
      <c r="I10" s="14">
        <f>+I9-I11</f>
        <v>5886</v>
      </c>
      <c r="J10" s="14">
        <f>+J9-J11</f>
        <v>11525</v>
      </c>
      <c r="K10" s="14">
        <f>+K9-K11</f>
        <v>14505</v>
      </c>
      <c r="L10" s="14">
        <f>+L9-L11</f>
        <v>11186</v>
      </c>
      <c r="M10" s="14">
        <f t="shared" si="3"/>
        <v>7968</v>
      </c>
      <c r="N10" s="14">
        <f t="shared" si="3"/>
        <v>5373</v>
      </c>
      <c r="O10" s="12">
        <f t="shared" si="2"/>
        <v>157284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164711</v>
      </c>
      <c r="C12" s="14">
        <f>C13+C14+C15</f>
        <v>143550</v>
      </c>
      <c r="D12" s="14">
        <f>D13+D14+D15</f>
        <v>161468</v>
      </c>
      <c r="E12" s="14">
        <f>E13+E14+E15</f>
        <v>20917</v>
      </c>
      <c r="F12" s="14">
        <f aca="true" t="shared" si="4" ref="F12:N12">F13+F14+F15</f>
        <v>129122</v>
      </c>
      <c r="G12" s="14">
        <f t="shared" si="4"/>
        <v>205370</v>
      </c>
      <c r="H12" s="14">
        <f>H13+H14+H15</f>
        <v>136126</v>
      </c>
      <c r="I12" s="14">
        <f>I13+I14+I15</f>
        <v>42558</v>
      </c>
      <c r="J12" s="14">
        <f>J13+J14+J15</f>
        <v>168625</v>
      </c>
      <c r="K12" s="14">
        <f>K13+K14+K15</f>
        <v>116114</v>
      </c>
      <c r="L12" s="14">
        <f>L13+L14+L15</f>
        <v>138507</v>
      </c>
      <c r="M12" s="14">
        <f t="shared" si="4"/>
        <v>63194</v>
      </c>
      <c r="N12" s="14">
        <f t="shared" si="4"/>
        <v>39474</v>
      </c>
      <c r="O12" s="12">
        <f t="shared" si="2"/>
        <v>1529736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80764</v>
      </c>
      <c r="C13" s="14">
        <v>71356</v>
      </c>
      <c r="D13" s="14">
        <v>77347</v>
      </c>
      <c r="E13" s="14">
        <v>10372</v>
      </c>
      <c r="F13" s="14">
        <v>61410</v>
      </c>
      <c r="G13" s="14">
        <v>99575</v>
      </c>
      <c r="H13" s="14">
        <v>69374</v>
      </c>
      <c r="I13" s="14">
        <v>22170</v>
      </c>
      <c r="J13" s="14">
        <v>85165</v>
      </c>
      <c r="K13" s="14">
        <v>56666</v>
      </c>
      <c r="L13" s="14">
        <v>67382</v>
      </c>
      <c r="M13" s="14">
        <v>30175</v>
      </c>
      <c r="N13" s="14">
        <v>18360</v>
      </c>
      <c r="O13" s="12">
        <f t="shared" si="2"/>
        <v>750116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78981</v>
      </c>
      <c r="C14" s="14">
        <v>65629</v>
      </c>
      <c r="D14" s="14">
        <v>80847</v>
      </c>
      <c r="E14" s="14">
        <v>9786</v>
      </c>
      <c r="F14" s="14">
        <v>63173</v>
      </c>
      <c r="G14" s="14">
        <v>96749</v>
      </c>
      <c r="H14" s="14">
        <v>61713</v>
      </c>
      <c r="I14" s="14">
        <v>18842</v>
      </c>
      <c r="J14" s="14">
        <v>80115</v>
      </c>
      <c r="K14" s="14">
        <v>55614</v>
      </c>
      <c r="L14" s="14">
        <v>67471</v>
      </c>
      <c r="M14" s="14">
        <v>30851</v>
      </c>
      <c r="N14" s="14">
        <v>20095</v>
      </c>
      <c r="O14" s="12">
        <f t="shared" si="2"/>
        <v>729866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4966</v>
      </c>
      <c r="C15" s="14">
        <v>6565</v>
      </c>
      <c r="D15" s="14">
        <v>3274</v>
      </c>
      <c r="E15" s="14">
        <v>759</v>
      </c>
      <c r="F15" s="14">
        <v>4539</v>
      </c>
      <c r="G15" s="14">
        <v>9046</v>
      </c>
      <c r="H15" s="14">
        <v>5039</v>
      </c>
      <c r="I15" s="14">
        <v>1546</v>
      </c>
      <c r="J15" s="14">
        <v>3345</v>
      </c>
      <c r="K15" s="14">
        <v>3834</v>
      </c>
      <c r="L15" s="14">
        <v>3654</v>
      </c>
      <c r="M15" s="14">
        <v>2168</v>
      </c>
      <c r="N15" s="14">
        <v>1019</v>
      </c>
      <c r="O15" s="12">
        <f t="shared" si="2"/>
        <v>49754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10390</v>
      </c>
      <c r="C16" s="14">
        <f>C17+C18+C19</f>
        <v>8707</v>
      </c>
      <c r="D16" s="14">
        <f>D17+D18+D19</f>
        <v>9122</v>
      </c>
      <c r="E16" s="14">
        <f>E17+E18+E19</f>
        <v>1186</v>
      </c>
      <c r="F16" s="14">
        <f aca="true" t="shared" si="5" ref="F16:N16">F17+F18+F19</f>
        <v>7913</v>
      </c>
      <c r="G16" s="14">
        <f t="shared" si="5"/>
        <v>13818</v>
      </c>
      <c r="H16" s="14">
        <f>H17+H18+H19</f>
        <v>8388</v>
      </c>
      <c r="I16" s="14">
        <f>I17+I18+I19</f>
        <v>2626</v>
      </c>
      <c r="J16" s="14">
        <f>J17+J18+J19</f>
        <v>11025</v>
      </c>
      <c r="K16" s="14">
        <f>K17+K18+K19</f>
        <v>7243</v>
      </c>
      <c r="L16" s="14">
        <f>L17+L18+L19</f>
        <v>9973</v>
      </c>
      <c r="M16" s="14">
        <f t="shared" si="5"/>
        <v>3603</v>
      </c>
      <c r="N16" s="14">
        <f t="shared" si="5"/>
        <v>1953</v>
      </c>
      <c r="O16" s="12">
        <f t="shared" si="2"/>
        <v>95947</v>
      </c>
    </row>
    <row r="17" spans="1:26" ht="18.75" customHeight="1">
      <c r="A17" s="15" t="s">
        <v>16</v>
      </c>
      <c r="B17" s="14">
        <v>10336</v>
      </c>
      <c r="C17" s="14">
        <v>8666</v>
      </c>
      <c r="D17" s="14">
        <v>9076</v>
      </c>
      <c r="E17" s="14">
        <v>1175</v>
      </c>
      <c r="F17" s="14">
        <v>7874</v>
      </c>
      <c r="G17" s="14">
        <v>13768</v>
      </c>
      <c r="H17" s="14">
        <v>8349</v>
      </c>
      <c r="I17" s="14">
        <v>2619</v>
      </c>
      <c r="J17" s="14">
        <v>10985</v>
      </c>
      <c r="K17" s="14">
        <v>7202</v>
      </c>
      <c r="L17" s="14">
        <v>9929</v>
      </c>
      <c r="M17" s="14">
        <v>3573</v>
      </c>
      <c r="N17" s="14">
        <v>1931</v>
      </c>
      <c r="O17" s="12">
        <f t="shared" si="2"/>
        <v>95483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47</v>
      </c>
      <c r="C18" s="14">
        <v>38</v>
      </c>
      <c r="D18" s="14">
        <v>35</v>
      </c>
      <c r="E18" s="14">
        <v>9</v>
      </c>
      <c r="F18" s="14">
        <v>28</v>
      </c>
      <c r="G18" s="14">
        <v>41</v>
      </c>
      <c r="H18" s="14">
        <v>34</v>
      </c>
      <c r="I18" s="14">
        <v>4</v>
      </c>
      <c r="J18" s="14">
        <v>38</v>
      </c>
      <c r="K18" s="14">
        <v>35</v>
      </c>
      <c r="L18" s="14">
        <v>39</v>
      </c>
      <c r="M18" s="14">
        <v>28</v>
      </c>
      <c r="N18" s="14">
        <v>21</v>
      </c>
      <c r="O18" s="12">
        <f t="shared" si="2"/>
        <v>397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7</v>
      </c>
      <c r="C19" s="14">
        <v>3</v>
      </c>
      <c r="D19" s="14">
        <v>11</v>
      </c>
      <c r="E19" s="14">
        <v>2</v>
      </c>
      <c r="F19" s="14">
        <v>11</v>
      </c>
      <c r="G19" s="14">
        <v>9</v>
      </c>
      <c r="H19" s="14">
        <v>5</v>
      </c>
      <c r="I19" s="14">
        <v>3</v>
      </c>
      <c r="J19" s="14">
        <v>2</v>
      </c>
      <c r="K19" s="14">
        <v>6</v>
      </c>
      <c r="L19" s="14">
        <v>5</v>
      </c>
      <c r="M19" s="14">
        <v>2</v>
      </c>
      <c r="N19" s="14">
        <v>1</v>
      </c>
      <c r="O19" s="12">
        <f t="shared" si="2"/>
        <v>67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121255</v>
      </c>
      <c r="C20" s="18">
        <f>C21+C22+C23</f>
        <v>85983</v>
      </c>
      <c r="D20" s="18">
        <f>D21+D22+D23</f>
        <v>79384</v>
      </c>
      <c r="E20" s="18">
        <f>E21+E22+E23</f>
        <v>11322</v>
      </c>
      <c r="F20" s="18">
        <f aca="true" t="shared" si="6" ref="F20:N20">F21+F22+F23</f>
        <v>69776</v>
      </c>
      <c r="G20" s="18">
        <f t="shared" si="6"/>
        <v>110090</v>
      </c>
      <c r="H20" s="18">
        <f>H21+H22+H23</f>
        <v>91021</v>
      </c>
      <c r="I20" s="18">
        <f>I21+I22+I23</f>
        <v>26090</v>
      </c>
      <c r="J20" s="18">
        <f>J21+J22+J23</f>
        <v>108158</v>
      </c>
      <c r="K20" s="18">
        <f>K21+K22+K23</f>
        <v>71626</v>
      </c>
      <c r="L20" s="18">
        <f>L21+L22+L23</f>
        <v>112088</v>
      </c>
      <c r="M20" s="18">
        <f t="shared" si="6"/>
        <v>41951</v>
      </c>
      <c r="N20" s="18">
        <f t="shared" si="6"/>
        <v>24279</v>
      </c>
      <c r="O20" s="12">
        <f aca="true" t="shared" si="7" ref="O20:O26">SUM(B20:N20)</f>
        <v>953023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64551</v>
      </c>
      <c r="C21" s="14">
        <v>48528</v>
      </c>
      <c r="D21" s="14">
        <v>42741</v>
      </c>
      <c r="E21" s="14">
        <v>6414</v>
      </c>
      <c r="F21" s="14">
        <v>37426</v>
      </c>
      <c r="G21" s="14">
        <v>60530</v>
      </c>
      <c r="H21" s="14">
        <v>52129</v>
      </c>
      <c r="I21" s="14">
        <v>15095</v>
      </c>
      <c r="J21" s="14">
        <v>60144</v>
      </c>
      <c r="K21" s="14">
        <v>39215</v>
      </c>
      <c r="L21" s="14">
        <v>59561</v>
      </c>
      <c r="M21" s="14">
        <v>22662</v>
      </c>
      <c r="N21" s="14">
        <v>12511</v>
      </c>
      <c r="O21" s="12">
        <f t="shared" si="7"/>
        <v>521507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54245</v>
      </c>
      <c r="C22" s="14">
        <v>35014</v>
      </c>
      <c r="D22" s="14">
        <v>35415</v>
      </c>
      <c r="E22" s="14">
        <v>4637</v>
      </c>
      <c r="F22" s="14">
        <v>30714</v>
      </c>
      <c r="G22" s="14">
        <v>46345</v>
      </c>
      <c r="H22" s="14">
        <v>37074</v>
      </c>
      <c r="I22" s="14">
        <v>10462</v>
      </c>
      <c r="J22" s="14">
        <v>46214</v>
      </c>
      <c r="K22" s="14">
        <v>30847</v>
      </c>
      <c r="L22" s="14">
        <v>50498</v>
      </c>
      <c r="M22" s="14">
        <v>18365</v>
      </c>
      <c r="N22" s="14">
        <v>11307</v>
      </c>
      <c r="O22" s="12">
        <f t="shared" si="7"/>
        <v>411137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2459</v>
      </c>
      <c r="C23" s="14">
        <v>2441</v>
      </c>
      <c r="D23" s="14">
        <v>1228</v>
      </c>
      <c r="E23" s="14">
        <v>271</v>
      </c>
      <c r="F23" s="14">
        <v>1636</v>
      </c>
      <c r="G23" s="14">
        <v>3215</v>
      </c>
      <c r="H23" s="14">
        <v>1818</v>
      </c>
      <c r="I23" s="14">
        <v>533</v>
      </c>
      <c r="J23" s="14">
        <v>1800</v>
      </c>
      <c r="K23" s="14">
        <v>1564</v>
      </c>
      <c r="L23" s="14">
        <v>2029</v>
      </c>
      <c r="M23" s="14">
        <v>924</v>
      </c>
      <c r="N23" s="14">
        <v>461</v>
      </c>
      <c r="O23" s="12">
        <f t="shared" si="7"/>
        <v>20379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158838</v>
      </c>
      <c r="C24" s="14">
        <f>C25+C26</f>
        <v>133853</v>
      </c>
      <c r="D24" s="14">
        <f>D25+D26</f>
        <v>126239</v>
      </c>
      <c r="E24" s="14">
        <f>E25+E26</f>
        <v>20474</v>
      </c>
      <c r="F24" s="14">
        <f aca="true" t="shared" si="8" ref="F24:N24">F25+F26</f>
        <v>123087</v>
      </c>
      <c r="G24" s="14">
        <f t="shared" si="8"/>
        <v>185781</v>
      </c>
      <c r="H24" s="14">
        <f>H25+H26</f>
        <v>124225</v>
      </c>
      <c r="I24" s="14">
        <f>I25+I26</f>
        <v>34519</v>
      </c>
      <c r="J24" s="14">
        <f>J25+J26</f>
        <v>127622</v>
      </c>
      <c r="K24" s="14">
        <f>K25+K26</f>
        <v>96804</v>
      </c>
      <c r="L24" s="14">
        <f>L25+L26</f>
        <v>109321</v>
      </c>
      <c r="M24" s="14">
        <f t="shared" si="8"/>
        <v>37164</v>
      </c>
      <c r="N24" s="14">
        <f t="shared" si="8"/>
        <v>22120</v>
      </c>
      <c r="O24" s="12">
        <f t="shared" si="7"/>
        <v>1300047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64235</v>
      </c>
      <c r="C25" s="14">
        <v>62330</v>
      </c>
      <c r="D25" s="14">
        <v>56645</v>
      </c>
      <c r="E25" s="14">
        <v>10587</v>
      </c>
      <c r="F25" s="14">
        <v>55861</v>
      </c>
      <c r="G25" s="14">
        <v>89636</v>
      </c>
      <c r="H25" s="14">
        <v>60918</v>
      </c>
      <c r="I25" s="14">
        <v>18709</v>
      </c>
      <c r="J25" s="14">
        <v>52980</v>
      </c>
      <c r="K25" s="14">
        <v>46277</v>
      </c>
      <c r="L25" s="14">
        <v>45871</v>
      </c>
      <c r="M25" s="14">
        <v>15626</v>
      </c>
      <c r="N25" s="14">
        <v>8143</v>
      </c>
      <c r="O25" s="12">
        <f t="shared" si="7"/>
        <v>587818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94603</v>
      </c>
      <c r="C26" s="14">
        <v>71523</v>
      </c>
      <c r="D26" s="14">
        <v>69594</v>
      </c>
      <c r="E26" s="14">
        <v>9887</v>
      </c>
      <c r="F26" s="14">
        <v>67226</v>
      </c>
      <c r="G26" s="14">
        <v>96145</v>
      </c>
      <c r="H26" s="14">
        <v>63307</v>
      </c>
      <c r="I26" s="14">
        <v>15810</v>
      </c>
      <c r="J26" s="14">
        <v>74642</v>
      </c>
      <c r="K26" s="14">
        <v>50527</v>
      </c>
      <c r="L26" s="14">
        <v>63450</v>
      </c>
      <c r="M26" s="14">
        <v>21538</v>
      </c>
      <c r="N26" s="14">
        <v>13977</v>
      </c>
      <c r="O26" s="12">
        <f t="shared" si="7"/>
        <v>712229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2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0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3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</row>
    <row r="32" spans="1:15" ht="18.75" customHeight="1">
      <c r="A32" s="53" t="s">
        <v>46</v>
      </c>
      <c r="B32" s="54">
        <f>B33*B34</f>
        <v>3257.0800000000004</v>
      </c>
      <c r="C32" s="54">
        <f aca="true" t="shared" si="10" ref="C32:N32">C33*C34</f>
        <v>2392.52</v>
      </c>
      <c r="D32" s="54">
        <f t="shared" si="10"/>
        <v>2161.4</v>
      </c>
      <c r="E32" s="54">
        <f t="shared" si="10"/>
        <v>646.2800000000001</v>
      </c>
      <c r="F32" s="54">
        <f t="shared" si="10"/>
        <v>2161.4</v>
      </c>
      <c r="G32" s="54">
        <f t="shared" si="10"/>
        <v>2662.1600000000003</v>
      </c>
      <c r="H32" s="54">
        <f t="shared" si="10"/>
        <v>2242.7200000000003</v>
      </c>
      <c r="I32" s="54">
        <f t="shared" si="10"/>
        <v>654.84</v>
      </c>
      <c r="J32" s="54">
        <f>J33*J34</f>
        <v>2546.6000000000004</v>
      </c>
      <c r="K32" s="54">
        <f>K33*K34</f>
        <v>2118.6</v>
      </c>
      <c r="L32" s="54">
        <f>L33*L34</f>
        <v>2602.2400000000002</v>
      </c>
      <c r="M32" s="54">
        <f t="shared" si="10"/>
        <v>1271.16</v>
      </c>
      <c r="N32" s="54">
        <f t="shared" si="10"/>
        <v>719.0400000000001</v>
      </c>
      <c r="O32" s="25">
        <f>SUM(B32:N32)</f>
        <v>25436.04</v>
      </c>
    </row>
    <row r="33" spans="1:26" ht="18.75" customHeight="1">
      <c r="A33" s="50" t="s">
        <v>47</v>
      </c>
      <c r="B33" s="56">
        <v>761</v>
      </c>
      <c r="C33" s="56">
        <v>559</v>
      </c>
      <c r="D33" s="56">
        <v>505</v>
      </c>
      <c r="E33" s="56">
        <v>151</v>
      </c>
      <c r="F33" s="56">
        <v>505</v>
      </c>
      <c r="G33" s="56">
        <v>622</v>
      </c>
      <c r="H33" s="56">
        <v>524</v>
      </c>
      <c r="I33" s="56">
        <v>153</v>
      </c>
      <c r="J33" s="56">
        <v>595</v>
      </c>
      <c r="K33" s="56">
        <v>495</v>
      </c>
      <c r="L33" s="56">
        <v>608</v>
      </c>
      <c r="M33" s="56">
        <v>297</v>
      </c>
      <c r="N33" s="56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0" t="s">
        <v>48</v>
      </c>
      <c r="B34" s="52">
        <v>4.28</v>
      </c>
      <c r="C34" s="52">
        <v>4.28</v>
      </c>
      <c r="D34" s="52">
        <v>4.28</v>
      </c>
      <c r="E34" s="52">
        <v>4.28</v>
      </c>
      <c r="F34" s="52">
        <v>4.28</v>
      </c>
      <c r="G34" s="52">
        <v>4.28</v>
      </c>
      <c r="H34" s="52">
        <v>4.28</v>
      </c>
      <c r="I34" s="52">
        <v>4.28</v>
      </c>
      <c r="J34" s="52">
        <v>4.28</v>
      </c>
      <c r="K34" s="52">
        <v>4.28</v>
      </c>
      <c r="L34" s="52">
        <v>4.28</v>
      </c>
      <c r="M34" s="52">
        <v>4.28</v>
      </c>
      <c r="N34" s="52">
        <v>4.28</v>
      </c>
      <c r="O34" s="52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</row>
    <row r="36" spans="1:15" ht="18.75" customHeight="1">
      <c r="A36" s="57" t="s">
        <v>49</v>
      </c>
      <c r="B36" s="58">
        <f>B37+B38+B39+B40</f>
        <v>990649.3550625602</v>
      </c>
      <c r="C36" s="58">
        <f aca="true" t="shared" si="11" ref="C36:N36">C37+C38+C39+C40</f>
        <v>791846.7163649999</v>
      </c>
      <c r="D36" s="58">
        <f t="shared" si="11"/>
        <v>737552.540467</v>
      </c>
      <c r="E36" s="58">
        <f t="shared" si="11"/>
        <v>143998.84393119998</v>
      </c>
      <c r="F36" s="58">
        <f t="shared" si="11"/>
        <v>744310.35089535</v>
      </c>
      <c r="G36" s="58">
        <f t="shared" si="11"/>
        <v>926685.8144</v>
      </c>
      <c r="H36" s="58">
        <f t="shared" si="11"/>
        <v>772934.5455</v>
      </c>
      <c r="I36" s="58">
        <f>I37+I38+I39+I40</f>
        <v>222337.6773358</v>
      </c>
      <c r="J36" s="58">
        <f>J37+J38+J39+J40</f>
        <v>847838.6645689999</v>
      </c>
      <c r="K36" s="58">
        <f>K37+K38+K39+K40</f>
        <v>685328.5030155998</v>
      </c>
      <c r="L36" s="58">
        <f>L37+L38+L39+L40</f>
        <v>815091.847292</v>
      </c>
      <c r="M36" s="58">
        <f t="shared" si="11"/>
        <v>391175.5844483999</v>
      </c>
      <c r="N36" s="58">
        <f t="shared" si="11"/>
        <v>230704.21411344002</v>
      </c>
      <c r="O36" s="58">
        <f>O37+O38+O39+O40</f>
        <v>8300454.65739535</v>
      </c>
    </row>
    <row r="37" spans="1:15" ht="18.75" customHeight="1">
      <c r="A37" s="55" t="s">
        <v>50</v>
      </c>
      <c r="B37" s="52">
        <f aca="true" t="shared" si="12" ref="B37:N37">B29*B7</f>
        <v>986244.8904000001</v>
      </c>
      <c r="C37" s="52">
        <f t="shared" si="12"/>
        <v>788896.7399999999</v>
      </c>
      <c r="D37" s="52">
        <f t="shared" si="12"/>
        <v>727364.988</v>
      </c>
      <c r="E37" s="52">
        <f t="shared" si="12"/>
        <v>143700.5206</v>
      </c>
      <c r="F37" s="52">
        <f t="shared" si="12"/>
        <v>744318.4550999999</v>
      </c>
      <c r="G37" s="52">
        <f t="shared" si="12"/>
        <v>926755.8672</v>
      </c>
      <c r="H37" s="52">
        <f t="shared" si="12"/>
        <v>769302.7223</v>
      </c>
      <c r="I37" s="52">
        <f>I29*I7</f>
        <v>222308.2174</v>
      </c>
      <c r="J37" s="52">
        <f>J29*J7</f>
        <v>843663.08</v>
      </c>
      <c r="K37" s="52">
        <f>K29*K7</f>
        <v>681652.8459999999</v>
      </c>
      <c r="L37" s="52">
        <f>L29*L7</f>
        <v>810813.2775</v>
      </c>
      <c r="M37" s="52">
        <f t="shared" si="12"/>
        <v>388700.87999999995</v>
      </c>
      <c r="N37" s="52">
        <f t="shared" si="12"/>
        <v>230667.525</v>
      </c>
      <c r="O37" s="54">
        <f>SUM(B37:N37)</f>
        <v>8264390.0095</v>
      </c>
    </row>
    <row r="38" spans="1:15" ht="18.75" customHeight="1">
      <c r="A38" s="55" t="s">
        <v>51</v>
      </c>
      <c r="B38" s="52">
        <f aca="true" t="shared" si="13" ref="B38:N38">B30*B7</f>
        <v>-2924.6653374400003</v>
      </c>
      <c r="C38" s="52">
        <f t="shared" si="13"/>
        <v>-2294.563635</v>
      </c>
      <c r="D38" s="52">
        <f t="shared" si="13"/>
        <v>-2160.817533</v>
      </c>
      <c r="E38" s="52">
        <f t="shared" si="13"/>
        <v>-347.9566688</v>
      </c>
      <c r="F38" s="52">
        <f t="shared" si="13"/>
        <v>-2169.5042046500002</v>
      </c>
      <c r="G38" s="52">
        <f t="shared" si="13"/>
        <v>-2732.2128000000002</v>
      </c>
      <c r="H38" s="52">
        <f t="shared" si="13"/>
        <v>-2117.9368</v>
      </c>
      <c r="I38" s="52">
        <f>I30*I7</f>
        <v>-625.3800642</v>
      </c>
      <c r="J38" s="52">
        <f>J30*J7</f>
        <v>-2428.605431</v>
      </c>
      <c r="K38" s="52">
        <f>K30*K7</f>
        <v>-1949.7629844</v>
      </c>
      <c r="L38" s="52">
        <f>L30*L7</f>
        <v>-2381.810208</v>
      </c>
      <c r="M38" s="52">
        <f t="shared" si="13"/>
        <v>-1133.8755515999999</v>
      </c>
      <c r="N38" s="52">
        <f t="shared" si="13"/>
        <v>-682.35088656</v>
      </c>
      <c r="O38" s="25">
        <f>SUM(B38:N38)</f>
        <v>-23949.442104649996</v>
      </c>
    </row>
    <row r="39" spans="1:15" ht="18.75" customHeight="1">
      <c r="A39" s="55" t="s">
        <v>52</v>
      </c>
      <c r="B39" s="52">
        <f aca="true" t="shared" si="14" ref="B39:N39">B32</f>
        <v>3257.0800000000004</v>
      </c>
      <c r="C39" s="52">
        <f t="shared" si="14"/>
        <v>2392.52</v>
      </c>
      <c r="D39" s="52">
        <f t="shared" si="14"/>
        <v>2161.4</v>
      </c>
      <c r="E39" s="52">
        <f t="shared" si="14"/>
        <v>646.2800000000001</v>
      </c>
      <c r="F39" s="52">
        <f t="shared" si="14"/>
        <v>2161.4</v>
      </c>
      <c r="G39" s="52">
        <f t="shared" si="14"/>
        <v>2662.1600000000003</v>
      </c>
      <c r="H39" s="52">
        <f t="shared" si="14"/>
        <v>2242.7200000000003</v>
      </c>
      <c r="I39" s="52">
        <f>I32</f>
        <v>654.84</v>
      </c>
      <c r="J39" s="52">
        <f>J32</f>
        <v>2546.6000000000004</v>
      </c>
      <c r="K39" s="52">
        <f>K32</f>
        <v>2118.6</v>
      </c>
      <c r="L39" s="52">
        <f>L32</f>
        <v>2602.2400000000002</v>
      </c>
      <c r="M39" s="52">
        <f t="shared" si="14"/>
        <v>1271.16</v>
      </c>
      <c r="N39" s="52">
        <f t="shared" si="14"/>
        <v>719.0400000000001</v>
      </c>
      <c r="O39" s="54">
        <f>SUM(B39:N39)</f>
        <v>25436.04</v>
      </c>
    </row>
    <row r="40" spans="1:26" ht="18.75" customHeight="1">
      <c r="A40" s="2" t="s">
        <v>53</v>
      </c>
      <c r="B40" s="52">
        <v>4072.05</v>
      </c>
      <c r="C40" s="52">
        <v>2852.02</v>
      </c>
      <c r="D40" s="52">
        <v>10186.97</v>
      </c>
      <c r="E40" s="52">
        <v>0</v>
      </c>
      <c r="F40" s="52">
        <v>0</v>
      </c>
      <c r="G40" s="52">
        <v>0</v>
      </c>
      <c r="H40" s="52">
        <v>3507.04</v>
      </c>
      <c r="I40" s="52">
        <v>0</v>
      </c>
      <c r="J40" s="52">
        <v>4057.59</v>
      </c>
      <c r="K40" s="52">
        <v>3506.82</v>
      </c>
      <c r="L40" s="52">
        <v>4058.14</v>
      </c>
      <c r="M40" s="52">
        <v>2337.42</v>
      </c>
      <c r="N40" s="52">
        <v>0</v>
      </c>
      <c r="O40" s="54">
        <f>SUM(B40:N40)</f>
        <v>34578.05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49"/>
    </row>
    <row r="42" spans="1:15" ht="18.75" customHeight="1">
      <c r="A42" s="2" t="s">
        <v>54</v>
      </c>
      <c r="B42" s="25">
        <f>+B43+B46+B58+B59</f>
        <v>-58156.08</v>
      </c>
      <c r="C42" s="25">
        <f aca="true" t="shared" si="15" ref="C42:N42">+C43+C46+C58+C59</f>
        <v>-18745.680000000008</v>
      </c>
      <c r="D42" s="25">
        <f t="shared" si="15"/>
        <v>-84456.7</v>
      </c>
      <c r="E42" s="25">
        <f t="shared" si="15"/>
        <v>5769.59</v>
      </c>
      <c r="F42" s="25">
        <f t="shared" si="15"/>
        <v>-37884.670000000006</v>
      </c>
      <c r="G42" s="25">
        <f t="shared" si="15"/>
        <v>-57359.58</v>
      </c>
      <c r="H42" s="25">
        <f t="shared" si="15"/>
        <v>-113008.4</v>
      </c>
      <c r="I42" s="25">
        <f>+I43+I46+I58+I59</f>
        <v>-38937.89</v>
      </c>
      <c r="J42" s="25">
        <f>+J43+J46+J58+J59</f>
        <v>-123282.95</v>
      </c>
      <c r="K42" s="25">
        <f>+K43+K46+K58+K59</f>
        <v>-68041.48</v>
      </c>
      <c r="L42" s="25">
        <f>+L43+L46+L58+L59</f>
        <v>-108393.36000000002</v>
      </c>
      <c r="M42" s="25">
        <f t="shared" si="15"/>
        <v>-40785.11</v>
      </c>
      <c r="N42" s="25">
        <f t="shared" si="15"/>
        <v>-10886.21</v>
      </c>
      <c r="O42" s="25">
        <f>+O43+O46+O58+O59</f>
        <v>-754168.52</v>
      </c>
    </row>
    <row r="43" spans="1:15" ht="18.75" customHeight="1">
      <c r="A43" s="17" t="s">
        <v>55</v>
      </c>
      <c r="B43" s="26">
        <f>B44+B45</f>
        <v>-64379.6</v>
      </c>
      <c r="C43" s="26">
        <f>C44+C45</f>
        <v>-71580.6</v>
      </c>
      <c r="D43" s="26">
        <f>D44+D45</f>
        <v>-49882.6</v>
      </c>
      <c r="E43" s="26">
        <f>E44+E45</f>
        <v>-5677.2</v>
      </c>
      <c r="F43" s="26">
        <f aca="true" t="shared" si="16" ref="F43:N43">F44+F45</f>
        <v>-43050.2</v>
      </c>
      <c r="G43" s="26">
        <f t="shared" si="16"/>
        <v>-78542.2</v>
      </c>
      <c r="H43" s="26">
        <f t="shared" si="16"/>
        <v>-70083.4</v>
      </c>
      <c r="I43" s="26">
        <f>I44+I45</f>
        <v>-22366.8</v>
      </c>
      <c r="J43" s="26">
        <f>J44+J45</f>
        <v>-43795</v>
      </c>
      <c r="K43" s="26">
        <f>K44+K45</f>
        <v>-55119</v>
      </c>
      <c r="L43" s="26">
        <f>L44+L45</f>
        <v>-42506.8</v>
      </c>
      <c r="M43" s="26">
        <f t="shared" si="16"/>
        <v>-30278.4</v>
      </c>
      <c r="N43" s="26">
        <f t="shared" si="16"/>
        <v>-20417.4</v>
      </c>
      <c r="O43" s="25">
        <f aca="true" t="shared" si="17" ref="O43:O59">SUM(B43:N43)</f>
        <v>-597679.2000000001</v>
      </c>
    </row>
    <row r="44" spans="1:26" ht="18.75" customHeight="1">
      <c r="A44" s="13" t="s">
        <v>56</v>
      </c>
      <c r="B44" s="20">
        <f>ROUND(-B9*$D$3,2)</f>
        <v>-64379.6</v>
      </c>
      <c r="C44" s="20">
        <f>ROUND(-C9*$D$3,2)</f>
        <v>-71580.6</v>
      </c>
      <c r="D44" s="20">
        <f>ROUND(-D9*$D$3,2)</f>
        <v>-49882.6</v>
      </c>
      <c r="E44" s="20">
        <f>ROUND(-E9*$D$3,2)</f>
        <v>-5677.2</v>
      </c>
      <c r="F44" s="20">
        <f aca="true" t="shared" si="18" ref="F44:N44">ROUND(-F9*$D$3,2)</f>
        <v>-43050.2</v>
      </c>
      <c r="G44" s="20">
        <f t="shared" si="18"/>
        <v>-78542.2</v>
      </c>
      <c r="H44" s="20">
        <f t="shared" si="18"/>
        <v>-70083.4</v>
      </c>
      <c r="I44" s="20">
        <f>ROUND(-I9*$D$3,2)</f>
        <v>-22366.8</v>
      </c>
      <c r="J44" s="20">
        <f>ROUND(-J9*$D$3,2)</f>
        <v>-43795</v>
      </c>
      <c r="K44" s="20">
        <f>ROUND(-K9*$D$3,2)</f>
        <v>-55119</v>
      </c>
      <c r="L44" s="20">
        <f>ROUND(-L9*$D$3,2)</f>
        <v>-42506.8</v>
      </c>
      <c r="M44" s="20">
        <f t="shared" si="18"/>
        <v>-30278.4</v>
      </c>
      <c r="N44" s="20">
        <f t="shared" si="18"/>
        <v>-20417.4</v>
      </c>
      <c r="O44" s="44">
        <f t="shared" si="17"/>
        <v>-597679.2000000001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4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-69563.31</v>
      </c>
      <c r="C46" s="26">
        <f aca="true" t="shared" si="20" ref="C46:O46">SUM(C47:C57)</f>
        <v>-50496.58</v>
      </c>
      <c r="D46" s="26">
        <f t="shared" si="20"/>
        <v>-46938.18</v>
      </c>
      <c r="E46" s="26">
        <f t="shared" si="20"/>
        <v>-10847.91</v>
      </c>
      <c r="F46" s="26">
        <f t="shared" si="20"/>
        <v>-48838.96000000001</v>
      </c>
      <c r="G46" s="26">
        <f t="shared" si="20"/>
        <v>-60342.829999999994</v>
      </c>
      <c r="H46" s="26">
        <f t="shared" si="20"/>
        <v>-47596.34</v>
      </c>
      <c r="I46" s="26">
        <f t="shared" si="20"/>
        <v>-16571.09</v>
      </c>
      <c r="J46" s="26">
        <f t="shared" si="20"/>
        <v>-52769.369999999995</v>
      </c>
      <c r="K46" s="26">
        <f t="shared" si="20"/>
        <v>-43621.97</v>
      </c>
      <c r="L46" s="26">
        <f t="shared" si="20"/>
        <v>-51846.27</v>
      </c>
      <c r="M46" s="26">
        <f t="shared" si="20"/>
        <v>-23948.61</v>
      </c>
      <c r="N46" s="26">
        <f t="shared" si="20"/>
        <v>-14392.52</v>
      </c>
      <c r="O46" s="26">
        <f t="shared" si="20"/>
        <v>-537773.9400000001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-1000</v>
      </c>
      <c r="F49" s="24">
        <v>-500</v>
      </c>
      <c r="G49" s="24">
        <v>-500</v>
      </c>
      <c r="H49" s="24">
        <v>-500</v>
      </c>
      <c r="I49" s="24">
        <v>-3500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-6500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108</v>
      </c>
      <c r="B54" s="24">
        <v>-29767.18</v>
      </c>
      <c r="C54" s="24">
        <v>-21107.01</v>
      </c>
      <c r="D54" s="24">
        <v>-20453.93</v>
      </c>
      <c r="E54" s="24">
        <v>-3940.98</v>
      </c>
      <c r="F54" s="24">
        <v>-20706.59</v>
      </c>
      <c r="G54" s="24">
        <v>-25401.12</v>
      </c>
      <c r="H54" s="24">
        <v>-20862.42</v>
      </c>
      <c r="I54" s="24">
        <v>-5801.94</v>
      </c>
      <c r="J54" s="24">
        <v>-23741.26</v>
      </c>
      <c r="K54" s="24">
        <v>-18968.89</v>
      </c>
      <c r="L54" s="24">
        <v>-23169.67</v>
      </c>
      <c r="M54" s="24">
        <v>-10452.71</v>
      </c>
      <c r="N54" s="24">
        <v>-6079.19</v>
      </c>
      <c r="O54" s="24">
        <f t="shared" si="17"/>
        <v>-230452.88999999998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109</v>
      </c>
      <c r="B55" s="24">
        <v>33.6</v>
      </c>
      <c r="C55" s="24">
        <v>0</v>
      </c>
      <c r="D55" s="24">
        <v>146.01</v>
      </c>
      <c r="E55" s="24">
        <v>0</v>
      </c>
      <c r="F55" s="24">
        <v>0</v>
      </c>
      <c r="G55" s="24">
        <v>0</v>
      </c>
      <c r="H55" s="24">
        <v>212.93</v>
      </c>
      <c r="I55" s="24">
        <v>65.99</v>
      </c>
      <c r="J55" s="24">
        <v>460.87</v>
      </c>
      <c r="K55" s="24">
        <v>0</v>
      </c>
      <c r="L55" s="24">
        <v>372.88</v>
      </c>
      <c r="M55" s="24">
        <v>21.05</v>
      </c>
      <c r="N55" s="24">
        <v>0</v>
      </c>
      <c r="O55" s="24">
        <f t="shared" si="17"/>
        <v>1313.33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110</v>
      </c>
      <c r="B56" s="24">
        <v>-216.66</v>
      </c>
      <c r="C56" s="24">
        <v>-469.88</v>
      </c>
      <c r="D56" s="24">
        <v>0</v>
      </c>
      <c r="E56" s="24">
        <v>-106.41</v>
      </c>
      <c r="F56" s="24">
        <v>-136.56</v>
      </c>
      <c r="G56" s="24">
        <v>-283.19</v>
      </c>
      <c r="H56" s="24">
        <v>0</v>
      </c>
      <c r="I56" s="24">
        <v>0</v>
      </c>
      <c r="J56" s="24">
        <v>0</v>
      </c>
      <c r="K56" s="24">
        <v>-1.3</v>
      </c>
      <c r="L56" s="24">
        <v>0</v>
      </c>
      <c r="M56" s="24">
        <v>0</v>
      </c>
      <c r="N56" s="24">
        <v>-99.33</v>
      </c>
      <c r="O56" s="24">
        <f t="shared" si="17"/>
        <v>-1313.33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111</v>
      </c>
      <c r="B57" s="24">
        <v>-39613.07</v>
      </c>
      <c r="C57" s="24">
        <v>-28919.69</v>
      </c>
      <c r="D57" s="24">
        <v>-26130.26</v>
      </c>
      <c r="E57" s="24">
        <v>-5800.52</v>
      </c>
      <c r="F57" s="24">
        <v>-27495.81</v>
      </c>
      <c r="G57" s="24">
        <v>-34158.52</v>
      </c>
      <c r="H57" s="24">
        <v>-26446.85</v>
      </c>
      <c r="I57" s="24">
        <v>-7335.14</v>
      </c>
      <c r="J57" s="24">
        <v>-29488.98</v>
      </c>
      <c r="K57" s="24">
        <v>-24651.78</v>
      </c>
      <c r="L57" s="24">
        <v>-29049.48</v>
      </c>
      <c r="M57" s="24">
        <v>-13516.95</v>
      </c>
      <c r="N57" s="24">
        <v>-8214</v>
      </c>
      <c r="O57" s="24">
        <f t="shared" si="17"/>
        <v>-300821.05000000005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112</v>
      </c>
      <c r="B58" s="27">
        <v>75786.83</v>
      </c>
      <c r="C58" s="27">
        <v>103331.5</v>
      </c>
      <c r="D58" s="27">
        <v>12364.08</v>
      </c>
      <c r="E58" s="27">
        <v>22294.7</v>
      </c>
      <c r="F58" s="27">
        <v>54004.49</v>
      </c>
      <c r="G58" s="27">
        <v>81525.45</v>
      </c>
      <c r="H58" s="27">
        <f>-458.52+5129.86</f>
        <v>4671.34</v>
      </c>
      <c r="I58" s="27">
        <v>0</v>
      </c>
      <c r="J58" s="27">
        <v>-26718.58</v>
      </c>
      <c r="K58" s="27">
        <v>30699.49</v>
      </c>
      <c r="L58" s="27">
        <v>-14040.29</v>
      </c>
      <c r="M58" s="27">
        <v>13441.9</v>
      </c>
      <c r="N58" s="27">
        <v>23923.71</v>
      </c>
      <c r="O58" s="24">
        <f t="shared" si="17"/>
        <v>381284.6200000001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20"/>
    </row>
    <row r="61" spans="1:26" ht="15.75">
      <c r="A61" s="2" t="s">
        <v>67</v>
      </c>
      <c r="B61" s="29">
        <f aca="true" t="shared" si="21" ref="B61:N61">+B36+B42</f>
        <v>932493.2750625602</v>
      </c>
      <c r="C61" s="29">
        <f t="shared" si="21"/>
        <v>773101.0363649998</v>
      </c>
      <c r="D61" s="29">
        <f t="shared" si="21"/>
        <v>653095.840467</v>
      </c>
      <c r="E61" s="29">
        <f t="shared" si="21"/>
        <v>149768.43393119998</v>
      </c>
      <c r="F61" s="29">
        <f t="shared" si="21"/>
        <v>706425.68089535</v>
      </c>
      <c r="G61" s="29">
        <f t="shared" si="21"/>
        <v>869326.2344000001</v>
      </c>
      <c r="H61" s="29">
        <f t="shared" si="21"/>
        <v>659926.1455</v>
      </c>
      <c r="I61" s="29">
        <f t="shared" si="21"/>
        <v>183399.7873358</v>
      </c>
      <c r="J61" s="29">
        <f>+J36+J42</f>
        <v>724555.714569</v>
      </c>
      <c r="K61" s="29">
        <f>+K36+K42</f>
        <v>617287.0230155998</v>
      </c>
      <c r="L61" s="29">
        <f>+L36+L42</f>
        <v>706698.487292</v>
      </c>
      <c r="M61" s="29">
        <f t="shared" si="21"/>
        <v>350390.4744483999</v>
      </c>
      <c r="N61" s="29">
        <f t="shared" si="21"/>
        <v>219818.00411344002</v>
      </c>
      <c r="O61" s="29">
        <f>SUM(B61:N61)</f>
        <v>7546286.137395349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6"/>
    </row>
    <row r="63" spans="1:17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Q63" s="75"/>
    </row>
    <row r="64" spans="1:15" ht="18.75" customHeight="1">
      <c r="A64" s="2" t="s">
        <v>68</v>
      </c>
      <c r="B64" s="36">
        <f>SUM(B65:B78)</f>
        <v>932493.28</v>
      </c>
      <c r="C64" s="36">
        <f aca="true" t="shared" si="22" ref="C64:N64">SUM(C65:C78)</f>
        <v>773101.03</v>
      </c>
      <c r="D64" s="36">
        <f t="shared" si="22"/>
        <v>653095.8400000001</v>
      </c>
      <c r="E64" s="36">
        <f t="shared" si="22"/>
        <v>149768.43</v>
      </c>
      <c r="F64" s="36">
        <f t="shared" si="22"/>
        <v>706425.69</v>
      </c>
      <c r="G64" s="36">
        <f t="shared" si="22"/>
        <v>869326.24</v>
      </c>
      <c r="H64" s="36">
        <f t="shared" si="22"/>
        <v>659926.14</v>
      </c>
      <c r="I64" s="36">
        <f t="shared" si="22"/>
        <v>183399.79</v>
      </c>
      <c r="J64" s="36">
        <f t="shared" si="22"/>
        <v>724555.71</v>
      </c>
      <c r="K64" s="36">
        <f t="shared" si="22"/>
        <v>617287.0299999999</v>
      </c>
      <c r="L64" s="36">
        <f t="shared" si="22"/>
        <v>706698.49</v>
      </c>
      <c r="M64" s="36">
        <f t="shared" si="22"/>
        <v>350390.47000000003</v>
      </c>
      <c r="N64" s="36">
        <f t="shared" si="22"/>
        <v>219818.00999999998</v>
      </c>
      <c r="O64" s="29">
        <f>SUM(O65:O78)</f>
        <v>7546286.15</v>
      </c>
    </row>
    <row r="65" spans="1:16" ht="18.75" customHeight="1">
      <c r="A65" s="17" t="s">
        <v>69</v>
      </c>
      <c r="B65" s="36">
        <f>3972.29+179143.05+567.32</f>
        <v>183682.66</v>
      </c>
      <c r="C65" s="36">
        <f>22114.85+191316.32</f>
        <v>213431.17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397113.83</v>
      </c>
      <c r="P65"/>
    </row>
    <row r="66" spans="1:16" ht="18.75" customHeight="1">
      <c r="A66" s="17" t="s">
        <v>70</v>
      </c>
      <c r="B66" s="36">
        <f>71814.54+3504.73+673491.35</f>
        <v>748810.62</v>
      </c>
      <c r="C66" s="36">
        <f>81216.65+475601.19+2852.02</f>
        <v>559669.86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1308480.48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f>12364.08+10186.97+630544.79</f>
        <v>653095.8400000001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653095.8400000001</v>
      </c>
      <c r="Q67"/>
    </row>
    <row r="68" spans="1:18" ht="18.75" customHeight="1">
      <c r="A68" s="17" t="s">
        <v>72</v>
      </c>
      <c r="B68" s="35">
        <v>0</v>
      </c>
      <c r="C68" s="35">
        <v>0</v>
      </c>
      <c r="D68" s="35">
        <v>0</v>
      </c>
      <c r="E68" s="26">
        <f>22294.7+127473.73</f>
        <v>149768.43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149768.43</v>
      </c>
      <c r="R68"/>
    </row>
    <row r="69" spans="1:19" ht="18.75" customHeight="1">
      <c r="A69" s="17" t="s">
        <v>73</v>
      </c>
      <c r="B69" s="35">
        <v>0</v>
      </c>
      <c r="C69" s="35">
        <v>0</v>
      </c>
      <c r="D69" s="35">
        <v>0</v>
      </c>
      <c r="E69" s="35">
        <v>0</v>
      </c>
      <c r="F69" s="26">
        <f>54004.49+652421.2</f>
        <v>706425.69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706425.69</v>
      </c>
      <c r="S69"/>
    </row>
    <row r="70" spans="1:20" ht="18.75" customHeight="1">
      <c r="A70" s="17" t="s">
        <v>74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f>81525.45+787800.79</f>
        <v>869326.24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869326.24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f>5129.86+651289.24+3507.04</f>
        <v>659926.14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659926.14</v>
      </c>
      <c r="U71"/>
    </row>
    <row r="72" spans="1:21" ht="18.75" customHeight="1">
      <c r="A72" s="17" t="s">
        <v>75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f>183399.79</f>
        <v>183399.79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183399.79</v>
      </c>
      <c r="U72"/>
    </row>
    <row r="73" spans="1:22" ht="18.75" customHeight="1">
      <c r="A73" s="17" t="s">
        <v>76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f>720498.12+4057.59</f>
        <v>724555.71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724555.71</v>
      </c>
      <c r="V73"/>
    </row>
    <row r="74" spans="1:23" ht="18.75" customHeight="1">
      <c r="A74" s="17" t="s">
        <v>77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f>30699.49+583080.72+3506.82</f>
        <v>617287.0299999999</v>
      </c>
      <c r="L74" s="35">
        <v>0</v>
      </c>
      <c r="M74" s="35">
        <v>0</v>
      </c>
      <c r="N74" s="35">
        <v>0</v>
      </c>
      <c r="O74" s="29">
        <f t="shared" si="23"/>
        <v>617287.0299999999</v>
      </c>
      <c r="W74"/>
    </row>
    <row r="75" spans="1:24" ht="18.75" customHeight="1">
      <c r="A75" s="17" t="s">
        <v>78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f>702640.35+4058.14</f>
        <v>706698.49</v>
      </c>
      <c r="M75" s="35">
        <v>0</v>
      </c>
      <c r="N75" s="59">
        <v>0</v>
      </c>
      <c r="O75" s="26">
        <f t="shared" si="23"/>
        <v>706698.49</v>
      </c>
      <c r="X75"/>
    </row>
    <row r="76" spans="1:25" ht="18.75" customHeight="1">
      <c r="A76" s="17" t="s">
        <v>79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f>13441.9+2337.42+334611.15</f>
        <v>350390.47000000003</v>
      </c>
      <c r="N76" s="35">
        <v>0</v>
      </c>
      <c r="O76" s="29">
        <f t="shared" si="23"/>
        <v>350390.47000000003</v>
      </c>
      <c r="Y76"/>
    </row>
    <row r="77" spans="1:26" ht="18.75" customHeight="1">
      <c r="A77" s="17" t="s">
        <v>80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f>23923.71+195894.3</f>
        <v>219818.00999999998</v>
      </c>
      <c r="O77" s="26">
        <f t="shared" si="23"/>
        <v>219818.00999999998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9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113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81</v>
      </c>
      <c r="B82" s="42">
        <v>2.3331434938627678</v>
      </c>
      <c r="C82" s="42">
        <v>2.298181424869946</v>
      </c>
      <c r="D82" s="42">
        <v>0</v>
      </c>
      <c r="E82" s="42">
        <v>0</v>
      </c>
      <c r="F82" s="35">
        <v>0</v>
      </c>
      <c r="G82" s="35">
        <v>0</v>
      </c>
      <c r="H82" s="42">
        <v>0</v>
      </c>
      <c r="I82" s="42">
        <v>0</v>
      </c>
      <c r="J82" s="42">
        <v>0</v>
      </c>
      <c r="K82" s="42">
        <v>0</v>
      </c>
      <c r="L82" s="35">
        <v>0</v>
      </c>
      <c r="M82" s="42">
        <v>0</v>
      </c>
      <c r="N82" s="42">
        <v>0</v>
      </c>
      <c r="O82" s="29"/>
      <c r="P82"/>
    </row>
    <row r="83" spans="1:16" ht="18.75" customHeight="1">
      <c r="A83" s="17" t="s">
        <v>82</v>
      </c>
      <c r="B83" s="42">
        <v>2.038439698045155</v>
      </c>
      <c r="C83" s="42">
        <v>1.9236522919259504</v>
      </c>
      <c r="D83" s="42">
        <v>0</v>
      </c>
      <c r="E83" s="42">
        <v>0</v>
      </c>
      <c r="F83" s="35">
        <v>0</v>
      </c>
      <c r="G83" s="35">
        <v>0</v>
      </c>
      <c r="H83" s="42">
        <v>0</v>
      </c>
      <c r="I83" s="42">
        <v>0</v>
      </c>
      <c r="J83" s="42">
        <v>0</v>
      </c>
      <c r="K83" s="42">
        <v>0</v>
      </c>
      <c r="L83" s="35">
        <v>0</v>
      </c>
      <c r="M83" s="42">
        <v>0</v>
      </c>
      <c r="N83" s="42">
        <v>0</v>
      </c>
      <c r="O83" s="29"/>
      <c r="P83"/>
    </row>
    <row r="84" spans="1:17" ht="18.75" customHeight="1">
      <c r="A84" s="17" t="s">
        <v>83</v>
      </c>
      <c r="B84" s="42">
        <v>0</v>
      </c>
      <c r="C84" s="42">
        <v>0</v>
      </c>
      <c r="D84" s="22">
        <f>(D$37+D$38+D$39)/D$7</f>
        <v>1.868201496036883</v>
      </c>
      <c r="E84" s="42">
        <v>0</v>
      </c>
      <c r="F84" s="35">
        <v>0</v>
      </c>
      <c r="G84" s="35">
        <v>0</v>
      </c>
      <c r="H84" s="42">
        <v>0</v>
      </c>
      <c r="I84" s="42">
        <v>0</v>
      </c>
      <c r="J84" s="42">
        <v>0</v>
      </c>
      <c r="K84" s="42">
        <v>0</v>
      </c>
      <c r="L84" s="35">
        <v>0</v>
      </c>
      <c r="M84" s="42">
        <v>0</v>
      </c>
      <c r="N84" s="42">
        <v>0</v>
      </c>
      <c r="O84" s="26"/>
      <c r="Q84"/>
    </row>
    <row r="85" spans="1:18" ht="18.75" customHeight="1">
      <c r="A85" s="17" t="s">
        <v>84</v>
      </c>
      <c r="B85" s="42">
        <v>0</v>
      </c>
      <c r="C85" s="42">
        <v>0</v>
      </c>
      <c r="D85" s="42">
        <v>0</v>
      </c>
      <c r="E85" s="22">
        <f>(E$37+E$38+E$39)/E$7</f>
        <v>2.5995855781633055</v>
      </c>
      <c r="F85" s="35">
        <v>0</v>
      </c>
      <c r="G85" s="35">
        <v>0</v>
      </c>
      <c r="H85" s="42">
        <v>0</v>
      </c>
      <c r="I85" s="42">
        <v>0</v>
      </c>
      <c r="J85" s="42">
        <v>0</v>
      </c>
      <c r="K85" s="42">
        <v>0</v>
      </c>
      <c r="L85" s="35">
        <v>0</v>
      </c>
      <c r="M85" s="42">
        <v>0</v>
      </c>
      <c r="N85" s="42">
        <v>0</v>
      </c>
      <c r="O85" s="29"/>
      <c r="R85"/>
    </row>
    <row r="86" spans="1:19" ht="18.75" customHeight="1">
      <c r="A86" s="17" t="s">
        <v>85</v>
      </c>
      <c r="B86" s="42">
        <v>0</v>
      </c>
      <c r="C86" s="42">
        <v>0</v>
      </c>
      <c r="D86" s="42">
        <v>0</v>
      </c>
      <c r="E86" s="42">
        <v>0</v>
      </c>
      <c r="F86" s="42">
        <f>(F$37+F$38+F$39)/F$7</f>
        <v>2.1812762498142</v>
      </c>
      <c r="G86" s="35">
        <v>0</v>
      </c>
      <c r="H86" s="42">
        <v>0</v>
      </c>
      <c r="I86" s="42">
        <v>0</v>
      </c>
      <c r="J86" s="42">
        <v>0</v>
      </c>
      <c r="K86" s="42">
        <v>0</v>
      </c>
      <c r="L86" s="35">
        <v>0</v>
      </c>
      <c r="M86" s="42">
        <v>0</v>
      </c>
      <c r="N86" s="42">
        <v>0</v>
      </c>
      <c r="O86" s="26"/>
      <c r="S86"/>
    </row>
    <row r="87" spans="1:20" ht="18.75" customHeight="1">
      <c r="A87" s="17" t="s">
        <v>86</v>
      </c>
      <c r="B87" s="42">
        <v>0</v>
      </c>
      <c r="C87" s="42">
        <v>0</v>
      </c>
      <c r="D87" s="42">
        <v>0</v>
      </c>
      <c r="E87" s="42">
        <v>0</v>
      </c>
      <c r="F87" s="35">
        <v>0</v>
      </c>
      <c r="G87" s="42">
        <f>(G$37+G$38+G$39)/G$7</f>
        <v>1.7297692381208376</v>
      </c>
      <c r="H87" s="42">
        <v>0</v>
      </c>
      <c r="I87" s="42">
        <v>0</v>
      </c>
      <c r="J87" s="42">
        <v>0</v>
      </c>
      <c r="K87" s="42">
        <v>0</v>
      </c>
      <c r="L87" s="35">
        <v>0</v>
      </c>
      <c r="M87" s="42">
        <v>0</v>
      </c>
      <c r="N87" s="42">
        <v>0</v>
      </c>
      <c r="O87" s="29"/>
      <c r="T87"/>
    </row>
    <row r="88" spans="1:21" ht="18.75" customHeight="1">
      <c r="A88" s="17" t="s">
        <v>87</v>
      </c>
      <c r="B88" s="42">
        <v>0</v>
      </c>
      <c r="C88" s="42">
        <v>0</v>
      </c>
      <c r="D88" s="42">
        <v>0</v>
      </c>
      <c r="E88" s="42">
        <v>0</v>
      </c>
      <c r="F88" s="35">
        <v>0</v>
      </c>
      <c r="G88" s="35">
        <v>0</v>
      </c>
      <c r="H88" s="42">
        <f>(H$37+H$38+H$39)/H$7</f>
        <v>2.034429937097273</v>
      </c>
      <c r="I88" s="42">
        <v>0</v>
      </c>
      <c r="J88" s="42">
        <v>0</v>
      </c>
      <c r="K88" s="42">
        <v>0</v>
      </c>
      <c r="L88" s="35">
        <v>0</v>
      </c>
      <c r="M88" s="42">
        <v>0</v>
      </c>
      <c r="N88" s="42">
        <v>0</v>
      </c>
      <c r="O88" s="29"/>
      <c r="U88"/>
    </row>
    <row r="89" spans="1:21" ht="18.75" customHeight="1">
      <c r="A89" s="17" t="s">
        <v>88</v>
      </c>
      <c r="B89" s="42">
        <v>0</v>
      </c>
      <c r="C89" s="42">
        <v>0</v>
      </c>
      <c r="D89" s="42">
        <v>0</v>
      </c>
      <c r="E89" s="42">
        <v>0</v>
      </c>
      <c r="F89" s="35">
        <v>0</v>
      </c>
      <c r="G89" s="35">
        <v>0</v>
      </c>
      <c r="H89" s="42">
        <v>0</v>
      </c>
      <c r="I89" s="42">
        <f>(I$37+I$38+I$39)/I$7</f>
        <v>1.990863791185451</v>
      </c>
      <c r="J89" s="42">
        <v>0</v>
      </c>
      <c r="K89" s="42">
        <v>0</v>
      </c>
      <c r="L89" s="35">
        <v>0</v>
      </c>
      <c r="M89" s="42">
        <v>0</v>
      </c>
      <c r="N89" s="42">
        <v>0</v>
      </c>
      <c r="O89" s="29"/>
      <c r="U89"/>
    </row>
    <row r="90" spans="1:22" ht="18.75" customHeight="1">
      <c r="A90" s="17" t="s">
        <v>89</v>
      </c>
      <c r="B90" s="42">
        <v>0</v>
      </c>
      <c r="C90" s="42">
        <v>0</v>
      </c>
      <c r="D90" s="42">
        <v>0</v>
      </c>
      <c r="E90" s="42">
        <v>0</v>
      </c>
      <c r="F90" s="35">
        <v>0</v>
      </c>
      <c r="G90" s="35">
        <v>0</v>
      </c>
      <c r="H90" s="42">
        <v>0</v>
      </c>
      <c r="I90" s="42">
        <v>0</v>
      </c>
      <c r="J90" s="42">
        <f>(J$37+J$38+J$39)/J$7</f>
        <v>1.9762763630101532</v>
      </c>
      <c r="K90" s="42">
        <v>0</v>
      </c>
      <c r="L90" s="35">
        <v>0</v>
      </c>
      <c r="M90" s="42">
        <v>0</v>
      </c>
      <c r="N90" s="42">
        <v>0</v>
      </c>
      <c r="O90" s="26"/>
      <c r="V90"/>
    </row>
    <row r="91" spans="1:23" ht="18.75" customHeight="1">
      <c r="A91" s="17" t="s">
        <v>90</v>
      </c>
      <c r="B91" s="42">
        <v>0</v>
      </c>
      <c r="C91" s="42">
        <v>0</v>
      </c>
      <c r="D91" s="42">
        <v>0</v>
      </c>
      <c r="E91" s="42">
        <v>0</v>
      </c>
      <c r="F91" s="35">
        <v>0</v>
      </c>
      <c r="G91" s="35">
        <v>0</v>
      </c>
      <c r="H91" s="42">
        <v>0</v>
      </c>
      <c r="I91" s="42">
        <v>0</v>
      </c>
      <c r="J91" s="42">
        <v>0</v>
      </c>
      <c r="K91" s="42">
        <f>(K$37+K$38+K$39)/K$7</f>
        <v>2.226051228943622</v>
      </c>
      <c r="L91" s="35">
        <v>0</v>
      </c>
      <c r="M91" s="42">
        <v>0</v>
      </c>
      <c r="N91" s="42">
        <v>0</v>
      </c>
      <c r="O91" s="29"/>
      <c r="W91"/>
    </row>
    <row r="92" spans="1:24" ht="18.75" customHeight="1">
      <c r="A92" s="17" t="s">
        <v>91</v>
      </c>
      <c r="B92" s="42">
        <v>0</v>
      </c>
      <c r="C92" s="42">
        <v>0</v>
      </c>
      <c r="D92" s="42">
        <v>0</v>
      </c>
      <c r="E92" s="42">
        <v>0</v>
      </c>
      <c r="F92" s="35">
        <v>0</v>
      </c>
      <c r="G92" s="35">
        <v>0</v>
      </c>
      <c r="H92" s="42">
        <v>0</v>
      </c>
      <c r="I92" s="42">
        <v>0</v>
      </c>
      <c r="J92" s="42">
        <v>0</v>
      </c>
      <c r="K92" s="42">
        <v>0</v>
      </c>
      <c r="L92" s="42">
        <f>(L$37+L$38+L$39)/L$7</f>
        <v>2.1282784420179754</v>
      </c>
      <c r="M92" s="42">
        <v>0</v>
      </c>
      <c r="N92" s="42">
        <v>0</v>
      </c>
      <c r="O92" s="26"/>
      <c r="X92"/>
    </row>
    <row r="93" spans="1:25" ht="18.75" customHeight="1">
      <c r="A93" s="17" t="s">
        <v>92</v>
      </c>
      <c r="B93" s="42">
        <v>0</v>
      </c>
      <c r="C93" s="42">
        <v>0</v>
      </c>
      <c r="D93" s="42">
        <v>0</v>
      </c>
      <c r="E93" s="42">
        <v>0</v>
      </c>
      <c r="F93" s="35">
        <v>0</v>
      </c>
      <c r="G93" s="35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f>(M$37+M$38+M$39)/M$7</f>
        <v>2.526892152641018</v>
      </c>
      <c r="N93" s="42">
        <v>0</v>
      </c>
      <c r="O93" s="60"/>
      <c r="Y93"/>
    </row>
    <row r="94" spans="1:26" ht="18.75" customHeight="1">
      <c r="A94" s="34" t="s">
        <v>93</v>
      </c>
      <c r="B94" s="43">
        <v>0</v>
      </c>
      <c r="C94" s="43">
        <v>0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7">
        <f>(N$37+N$38+N$39)/N$7</f>
        <v>2.475393664239316</v>
      </c>
      <c r="O94" s="48"/>
      <c r="P94"/>
      <c r="Z94"/>
    </row>
    <row r="95" spans="1:14" ht="21" customHeight="1">
      <c r="A95" s="65" t="s">
        <v>101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7"/>
    </row>
    <row r="96" spans="1:14" ht="15" customHeight="1">
      <c r="A96" s="68" t="s">
        <v>103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1:14" ht="15" customHeight="1">
      <c r="A97" s="68" t="s">
        <v>107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1:14" ht="15" customHeight="1">
      <c r="A98" s="68" t="s">
        <v>104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1:14" ht="15" customHeight="1">
      <c r="A99" s="68" t="s">
        <v>105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1:14" ht="15" customHeight="1">
      <c r="A100" s="68" t="s">
        <v>106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8:12" ht="15" customHeight="1">
      <c r="H101" s="40"/>
      <c r="I101" s="40"/>
      <c r="J101" s="41"/>
      <c r="K101" s="41"/>
      <c r="L101" s="41"/>
    </row>
  </sheetData>
  <sheetProtection/>
  <mergeCells count="11">
    <mergeCell ref="A97:N97"/>
    <mergeCell ref="A98:N98"/>
    <mergeCell ref="A99:N99"/>
    <mergeCell ref="A100:N100"/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2017-10-31T19:05:43Z</dcterms:modified>
  <cp:category/>
  <cp:version/>
  <cp:contentType/>
  <cp:contentStatus/>
</cp:coreProperties>
</file>