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<sst xmlns="http://schemas.openxmlformats.org/spreadsheetml/2006/main" count="112" uniqueCount="110">
  <si>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</si>
  <si>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</si>
  <si>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</si>
  <si>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</si>
  <si>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</si>
  <si>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</si>
  <si>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</si>
  <si>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</si>
  <si>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</si>
  <si>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</si>
  <si>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</si>
  <si>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</si>
  <si>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</si>
  <si>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</si>
  <si>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</si>
  <si>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</si>
  <si>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</si>
  <si>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</si>
  <si>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</si>
  <si>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</si>
  <si>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</si>
  <si>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</si>
  <si>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</si>
  <si>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</si>
  <si>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</si>
  <si>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</si>
  <si>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</si>
  <si>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</si>
  <si>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</si>
  <si>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</si>
  <si>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</si>
  <si>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</si>
  <si>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</si>
  <si>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</si>
  <si>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</si>
  <si>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</si>
  <si>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</si>
  <si>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</si>
  <si>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</si>
  <si>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</si>
  <si>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</si>
  <si>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</si>
  <si>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</si>
  <si>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</si>
  <si>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</si>
  <si>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</si>
  <si>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</si>
  <si>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</si>
  <si>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</si>
  <si>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</si>
  <si>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</si>
  <si>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</si>
  <si>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</si>
  <si>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</si>
  <si>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</si>
  <si>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</si>
  <si>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</si>
  <si>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</si>
  <si>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</si>
  <si>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</si>
  <si>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</si>
  <si>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</si>
  <si>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</si>
  <si>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</si>
  <si>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</si>
  <si>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</si>
  <si>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</si>
  <si>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</si>
  <si>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</si>
  <si>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</si>
  <si>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</si>
  <si>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</si>
  <si>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</si>
  <si>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</si>
  <si>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</si>
  <si>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</si>
  <si>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</si>
  <si>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</si>
  <si>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</si>
  <si>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</si>
  <si>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</si>
  <si>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</si>
  <si>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</si>
  <si>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</si>
  <si>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</si>
  <si>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</si>
  <si>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</si>
  <si>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</si>
  <si>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</si>
  <si>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</si>
  <si>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</si>
  <si>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</si>
  <si>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</si>
  <si>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</si>
  <si>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</si>
  <si>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</si>
  <si>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</si>
  <si>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</si>
  <si>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</si>
  <si>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</si>
  <si>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</si>
  <si>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</si>
  <si>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</si>
  <si>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</si>
  <si>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</si>
  <si>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</si>
  <si>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</si>
  <si>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</si>
  <si>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21/10/17 - VENCIMENTO 27/10/17</t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</si>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</sst>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101</v>
      </c>
      <c r="I5" s="4" t="s">
        <v>100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96</v>
      </c>
      <c r="F6" s="3" t="s">
        <v>97</v>
      </c>
      <c r="G6" s="3" t="s">
        <v>98</v>
      </c>
      <c r="H6" s="66" t="s">
        <v>29</v>
      </c>
      <c r="I6" s="66" t="s">
        <v>99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359410</v>
      </c>
      <c r="C7" s="10">
        <f>C8+C20+C24</f>
        <v>262916</v>
      </c>
      <c r="D7" s="10">
        <f>D8+D20+D24</f>
        <v>304238</v>
      </c>
      <c r="E7" s="10">
        <f>E8+E20+E24</f>
        <v>43167</v>
      </c>
      <c r="F7" s="10">
        <f aca="true" t="shared" si="0" ref="F7:N7">F8+F20+F24</f>
        <v>238776</v>
      </c>
      <c r="G7" s="10">
        <f t="shared" si="0"/>
        <v>379252</v>
      </c>
      <c r="H7" s="10">
        <f>H8+H20+H24</f>
        <v>262917</v>
      </c>
      <c r="I7" s="10">
        <f>I8+I20+I24</f>
        <v>76947</v>
      </c>
      <c r="J7" s="10">
        <f>J8+J20+J24</f>
        <v>319938</v>
      </c>
      <c r="K7" s="10">
        <f>K8+K20+K24</f>
        <v>227215</v>
      </c>
      <c r="L7" s="10">
        <f>L8+L20+L24</f>
        <v>299605</v>
      </c>
      <c r="M7" s="10">
        <f t="shared" si="0"/>
        <v>101168</v>
      </c>
      <c r="N7" s="10">
        <f t="shared" si="0"/>
        <v>58653</v>
      </c>
      <c r="O7" s="10">
        <f>+O8+O20+O24</f>
        <v>2934202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154859</v>
      </c>
      <c r="C8" s="12">
        <f>+C9+C12+C16</f>
        <v>121601</v>
      </c>
      <c r="D8" s="12">
        <f>+D9+D12+D16</f>
        <v>148288</v>
      </c>
      <c r="E8" s="12">
        <f>+E9+E12+E16</f>
        <v>18993</v>
      </c>
      <c r="F8" s="12">
        <f aca="true" t="shared" si="1" ref="F8:N8">+F9+F12+F16</f>
        <v>107779</v>
      </c>
      <c r="G8" s="12">
        <f t="shared" si="1"/>
        <v>175850</v>
      </c>
      <c r="H8" s="12">
        <f>+H9+H12+H16</f>
        <v>120373</v>
      </c>
      <c r="I8" s="12">
        <f>+I9+I12+I16</f>
        <v>36373</v>
      </c>
      <c r="J8" s="12">
        <f>+J9+J12+J16</f>
        <v>148827</v>
      </c>
      <c r="K8" s="12">
        <f>+K9+K12+K16</f>
        <v>108761</v>
      </c>
      <c r="L8" s="12">
        <f>+L9+L12+L16</f>
        <v>135588</v>
      </c>
      <c r="M8" s="12">
        <f t="shared" si="1"/>
        <v>51458</v>
      </c>
      <c r="N8" s="12">
        <f t="shared" si="1"/>
        <v>31482</v>
      </c>
      <c r="O8" s="12">
        <f>SUM(B8:N8)</f>
        <v>1360232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18437</v>
      </c>
      <c r="C9" s="14">
        <v>19582</v>
      </c>
      <c r="D9" s="14">
        <v>16080</v>
      </c>
      <c r="E9" s="14">
        <v>1657</v>
      </c>
      <c r="F9" s="14">
        <v>11871</v>
      </c>
      <c r="G9" s="14">
        <v>22428</v>
      </c>
      <c r="H9" s="14">
        <v>19341</v>
      </c>
      <c r="I9" s="14">
        <v>5916</v>
      </c>
      <c r="J9" s="14">
        <v>13159</v>
      </c>
      <c r="K9" s="14">
        <v>15278</v>
      </c>
      <c r="L9" s="14">
        <v>13488</v>
      </c>
      <c r="M9" s="14">
        <v>7231</v>
      </c>
      <c r="N9" s="14">
        <v>4484</v>
      </c>
      <c r="O9" s="12">
        <f aca="true" t="shared" si="2" ref="O9:O19">SUM(B9:N9)</f>
        <v>168952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18437</v>
      </c>
      <c r="C10" s="14">
        <f>+C9-C11</f>
        <v>19582</v>
      </c>
      <c r="D10" s="14">
        <f>+D9-D11</f>
        <v>16080</v>
      </c>
      <c r="E10" s="14">
        <f>+E9-E11</f>
        <v>1657</v>
      </c>
      <c r="F10" s="14">
        <f aca="true" t="shared" si="3" ref="F10:N10">+F9-F11</f>
        <v>11871</v>
      </c>
      <c r="G10" s="14">
        <f t="shared" si="3"/>
        <v>22428</v>
      </c>
      <c r="H10" s="14">
        <f>+H9-H11</f>
        <v>19341</v>
      </c>
      <c r="I10" s="14">
        <f>+I9-I11</f>
        <v>5916</v>
      </c>
      <c r="J10" s="14">
        <f>+J9-J11</f>
        <v>13159</v>
      </c>
      <c r="K10" s="14">
        <f>+K9-K11</f>
        <v>15278</v>
      </c>
      <c r="L10" s="14">
        <f>+L9-L11</f>
        <v>13488</v>
      </c>
      <c r="M10" s="14">
        <f t="shared" si="3"/>
        <v>7231</v>
      </c>
      <c r="N10" s="14">
        <f t="shared" si="3"/>
        <v>4484</v>
      </c>
      <c r="O10" s="12">
        <f t="shared" si="2"/>
        <v>168952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127219</v>
      </c>
      <c r="C12" s="14">
        <f>C13+C14+C15</f>
        <v>95419</v>
      </c>
      <c r="D12" s="14">
        <f>D13+D14+D15</f>
        <v>124450</v>
      </c>
      <c r="E12" s="14">
        <f>E13+E14+E15</f>
        <v>16283</v>
      </c>
      <c r="F12" s="14">
        <f aca="true" t="shared" si="4" ref="F12:N12">F13+F14+F15</f>
        <v>89740</v>
      </c>
      <c r="G12" s="14">
        <f t="shared" si="4"/>
        <v>142758</v>
      </c>
      <c r="H12" s="14">
        <f>H13+H14+H15</f>
        <v>94427</v>
      </c>
      <c r="I12" s="14">
        <f>I13+I14+I15</f>
        <v>28418</v>
      </c>
      <c r="J12" s="14">
        <f>J13+J14+J15</f>
        <v>126564</v>
      </c>
      <c r="K12" s="14">
        <f>K13+K14+K15</f>
        <v>87293</v>
      </c>
      <c r="L12" s="14">
        <f>L13+L14+L15</f>
        <v>113199</v>
      </c>
      <c r="M12" s="14">
        <f t="shared" si="4"/>
        <v>41633</v>
      </c>
      <c r="N12" s="14">
        <f t="shared" si="4"/>
        <v>25651</v>
      </c>
      <c r="O12" s="12">
        <f t="shared" si="2"/>
        <v>1113054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62740</v>
      </c>
      <c r="C13" s="14">
        <v>48831</v>
      </c>
      <c r="D13" s="14">
        <v>60432</v>
      </c>
      <c r="E13" s="14">
        <v>8199</v>
      </c>
      <c r="F13" s="14">
        <v>43350</v>
      </c>
      <c r="G13" s="14">
        <v>70435</v>
      </c>
      <c r="H13" s="14">
        <v>48194</v>
      </c>
      <c r="I13" s="14">
        <v>14375</v>
      </c>
      <c r="J13" s="14">
        <v>63695</v>
      </c>
      <c r="K13" s="14">
        <v>42145</v>
      </c>
      <c r="L13" s="14">
        <v>53411</v>
      </c>
      <c r="M13" s="14">
        <v>19066</v>
      </c>
      <c r="N13" s="14">
        <v>11582</v>
      </c>
      <c r="O13" s="12">
        <f t="shared" si="2"/>
        <v>546455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61718</v>
      </c>
      <c r="C14" s="14">
        <v>43618</v>
      </c>
      <c r="D14" s="14">
        <v>61999</v>
      </c>
      <c r="E14" s="14">
        <v>7659</v>
      </c>
      <c r="F14" s="14">
        <v>44027</v>
      </c>
      <c r="G14" s="14">
        <v>67477</v>
      </c>
      <c r="H14" s="14">
        <v>43895</v>
      </c>
      <c r="I14" s="14">
        <v>13304</v>
      </c>
      <c r="J14" s="14">
        <v>60794</v>
      </c>
      <c r="K14" s="14">
        <v>43015</v>
      </c>
      <c r="L14" s="14">
        <v>57806</v>
      </c>
      <c r="M14" s="14">
        <v>21628</v>
      </c>
      <c r="N14" s="14">
        <v>13568</v>
      </c>
      <c r="O14" s="12">
        <f t="shared" si="2"/>
        <v>540508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2761</v>
      </c>
      <c r="C15" s="14">
        <v>2970</v>
      </c>
      <c r="D15" s="14">
        <v>2019</v>
      </c>
      <c r="E15" s="14">
        <v>425</v>
      </c>
      <c r="F15" s="14">
        <v>2363</v>
      </c>
      <c r="G15" s="14">
        <v>4846</v>
      </c>
      <c r="H15" s="14">
        <v>2338</v>
      </c>
      <c r="I15" s="14">
        <v>739</v>
      </c>
      <c r="J15" s="14">
        <v>2075</v>
      </c>
      <c r="K15" s="14">
        <v>2133</v>
      </c>
      <c r="L15" s="14">
        <v>1982</v>
      </c>
      <c r="M15" s="14">
        <v>939</v>
      </c>
      <c r="N15" s="14">
        <v>501</v>
      </c>
      <c r="O15" s="12">
        <f t="shared" si="2"/>
        <v>26091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9203</v>
      </c>
      <c r="C16" s="14">
        <f>C17+C18+C19</f>
        <v>6600</v>
      </c>
      <c r="D16" s="14">
        <f>D17+D18+D19</f>
        <v>7758</v>
      </c>
      <c r="E16" s="14">
        <f>E17+E18+E19</f>
        <v>1053</v>
      </c>
      <c r="F16" s="14">
        <f aca="true" t="shared" si="5" ref="F16:N16">F17+F18+F19</f>
        <v>6168</v>
      </c>
      <c r="G16" s="14">
        <f t="shared" si="5"/>
        <v>10664</v>
      </c>
      <c r="H16" s="14">
        <f>H17+H18+H19</f>
        <v>6605</v>
      </c>
      <c r="I16" s="14">
        <f>I17+I18+I19</f>
        <v>2039</v>
      </c>
      <c r="J16" s="14">
        <f>J17+J18+J19</f>
        <v>9104</v>
      </c>
      <c r="K16" s="14">
        <f>K17+K18+K19</f>
        <v>6190</v>
      </c>
      <c r="L16" s="14">
        <f>L17+L18+L19</f>
        <v>8901</v>
      </c>
      <c r="M16" s="14">
        <f t="shared" si="5"/>
        <v>2594</v>
      </c>
      <c r="N16" s="14">
        <f t="shared" si="5"/>
        <v>1347</v>
      </c>
      <c r="O16" s="12">
        <f t="shared" si="2"/>
        <v>78226</v>
      </c>
    </row>
    <row r="17" spans="1:26" ht="18.75" customHeight="1">
      <c r="A17" s="15" t="s">
        <v>16</v>
      </c>
      <c r="B17" s="14">
        <v>9162</v>
      </c>
      <c r="C17" s="14">
        <v>6566</v>
      </c>
      <c r="D17" s="14">
        <v>7708</v>
      </c>
      <c r="E17" s="14">
        <v>1047</v>
      </c>
      <c r="F17" s="14">
        <v>6144</v>
      </c>
      <c r="G17" s="14">
        <v>10636</v>
      </c>
      <c r="H17" s="14">
        <v>6578</v>
      </c>
      <c r="I17" s="14">
        <v>2030</v>
      </c>
      <c r="J17" s="14">
        <v>9073</v>
      </c>
      <c r="K17" s="14">
        <v>6168</v>
      </c>
      <c r="L17" s="14">
        <v>8858</v>
      </c>
      <c r="M17" s="14">
        <v>2568</v>
      </c>
      <c r="N17" s="14">
        <v>1327</v>
      </c>
      <c r="O17" s="12">
        <f t="shared" si="2"/>
        <v>77865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35</v>
      </c>
      <c r="C18" s="14">
        <v>31</v>
      </c>
      <c r="D18" s="14">
        <v>38</v>
      </c>
      <c r="E18" s="14">
        <v>4</v>
      </c>
      <c r="F18" s="14">
        <v>11</v>
      </c>
      <c r="G18" s="14">
        <v>18</v>
      </c>
      <c r="H18" s="14">
        <v>27</v>
      </c>
      <c r="I18" s="14">
        <v>5</v>
      </c>
      <c r="J18" s="14">
        <v>27</v>
      </c>
      <c r="K18" s="14">
        <v>20</v>
      </c>
      <c r="L18" s="14">
        <v>41</v>
      </c>
      <c r="M18" s="14">
        <v>26</v>
      </c>
      <c r="N18" s="14">
        <v>20</v>
      </c>
      <c r="O18" s="12">
        <f t="shared" si="2"/>
        <v>303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3</v>
      </c>
      <c r="D19" s="14">
        <v>12</v>
      </c>
      <c r="E19" s="14">
        <v>2</v>
      </c>
      <c r="F19" s="14">
        <v>13</v>
      </c>
      <c r="G19" s="14">
        <v>10</v>
      </c>
      <c r="H19" s="14">
        <v>0</v>
      </c>
      <c r="I19" s="14">
        <v>4</v>
      </c>
      <c r="J19" s="14">
        <v>4</v>
      </c>
      <c r="K19" s="14">
        <v>2</v>
      </c>
      <c r="L19" s="14">
        <v>2</v>
      </c>
      <c r="M19" s="14">
        <v>0</v>
      </c>
      <c r="N19" s="14">
        <v>0</v>
      </c>
      <c r="O19" s="12">
        <f t="shared" si="2"/>
        <v>58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89720</v>
      </c>
      <c r="C20" s="18">
        <f>C21+C22+C23</f>
        <v>56423</v>
      </c>
      <c r="D20" s="18">
        <f>D21+D22+D23</f>
        <v>63183</v>
      </c>
      <c r="E20" s="18">
        <f>E21+E22+E23</f>
        <v>9066</v>
      </c>
      <c r="F20" s="18">
        <f aca="true" t="shared" si="6" ref="F20:N20">F21+F22+F23</f>
        <v>50167</v>
      </c>
      <c r="G20" s="18">
        <f t="shared" si="6"/>
        <v>79094</v>
      </c>
      <c r="H20" s="18">
        <f>H21+H22+H23</f>
        <v>60849</v>
      </c>
      <c r="I20" s="18">
        <f>I21+I22+I23</f>
        <v>17262</v>
      </c>
      <c r="J20" s="18">
        <f>J21+J22+J23</f>
        <v>80059</v>
      </c>
      <c r="K20" s="18">
        <f>K21+K22+K23</f>
        <v>50513</v>
      </c>
      <c r="L20" s="18">
        <f>L21+L22+L23</f>
        <v>85688</v>
      </c>
      <c r="M20" s="18">
        <f t="shared" si="6"/>
        <v>26480</v>
      </c>
      <c r="N20" s="18">
        <f t="shared" si="6"/>
        <v>14637</v>
      </c>
      <c r="O20" s="12">
        <f aca="true" t="shared" si="7" ref="O20:O26">SUM(B20:N20)</f>
        <v>683141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46881</v>
      </c>
      <c r="C21" s="14">
        <v>32062</v>
      </c>
      <c r="D21" s="14">
        <v>32358</v>
      </c>
      <c r="E21" s="14">
        <v>4973</v>
      </c>
      <c r="F21" s="14">
        <v>26166</v>
      </c>
      <c r="G21" s="14">
        <v>41253</v>
      </c>
      <c r="H21" s="14">
        <v>33807</v>
      </c>
      <c r="I21" s="14">
        <v>9634</v>
      </c>
      <c r="J21" s="14">
        <v>42968</v>
      </c>
      <c r="K21" s="14">
        <v>26109</v>
      </c>
      <c r="L21" s="14">
        <v>42905</v>
      </c>
      <c r="M21" s="14">
        <v>13459</v>
      </c>
      <c r="N21" s="14">
        <v>7216</v>
      </c>
      <c r="O21" s="12">
        <f t="shared" si="7"/>
        <v>359791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41516</v>
      </c>
      <c r="C22" s="14">
        <v>23201</v>
      </c>
      <c r="D22" s="14">
        <v>30052</v>
      </c>
      <c r="E22" s="14">
        <v>3923</v>
      </c>
      <c r="F22" s="14">
        <v>23090</v>
      </c>
      <c r="G22" s="14">
        <v>36056</v>
      </c>
      <c r="H22" s="14">
        <v>26140</v>
      </c>
      <c r="I22" s="14">
        <v>7354</v>
      </c>
      <c r="J22" s="14">
        <v>36073</v>
      </c>
      <c r="K22" s="14">
        <v>23526</v>
      </c>
      <c r="L22" s="14">
        <v>41682</v>
      </c>
      <c r="M22" s="14">
        <v>12585</v>
      </c>
      <c r="N22" s="14">
        <v>7217</v>
      </c>
      <c r="O22" s="12">
        <f t="shared" si="7"/>
        <v>312415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1323</v>
      </c>
      <c r="C23" s="14">
        <v>1160</v>
      </c>
      <c r="D23" s="14">
        <v>773</v>
      </c>
      <c r="E23" s="14">
        <v>170</v>
      </c>
      <c r="F23" s="14">
        <v>911</v>
      </c>
      <c r="G23" s="14">
        <v>1785</v>
      </c>
      <c r="H23" s="14">
        <v>902</v>
      </c>
      <c r="I23" s="14">
        <v>274</v>
      </c>
      <c r="J23" s="14">
        <v>1018</v>
      </c>
      <c r="K23" s="14">
        <v>878</v>
      </c>
      <c r="L23" s="14">
        <v>1101</v>
      </c>
      <c r="M23" s="14">
        <v>436</v>
      </c>
      <c r="N23" s="14">
        <v>204</v>
      </c>
      <c r="O23" s="12">
        <f t="shared" si="7"/>
        <v>10935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114831</v>
      </c>
      <c r="C24" s="14">
        <f>C25+C26</f>
        <v>84892</v>
      </c>
      <c r="D24" s="14">
        <f>D25+D26</f>
        <v>92767</v>
      </c>
      <c r="E24" s="14">
        <f>E25+E26</f>
        <v>15108</v>
      </c>
      <c r="F24" s="14">
        <f aca="true" t="shared" si="8" ref="F24:N24">F25+F26</f>
        <v>80830</v>
      </c>
      <c r="G24" s="14">
        <f t="shared" si="8"/>
        <v>124308</v>
      </c>
      <c r="H24" s="14">
        <f>H25+H26</f>
        <v>81695</v>
      </c>
      <c r="I24" s="14">
        <f>I25+I26</f>
        <v>23312</v>
      </c>
      <c r="J24" s="14">
        <f>J25+J26</f>
        <v>91052</v>
      </c>
      <c r="K24" s="14">
        <f>K25+K26</f>
        <v>67941</v>
      </c>
      <c r="L24" s="14">
        <f>L25+L26</f>
        <v>78329</v>
      </c>
      <c r="M24" s="14">
        <f t="shared" si="8"/>
        <v>23230</v>
      </c>
      <c r="N24" s="14">
        <f t="shared" si="8"/>
        <v>12534</v>
      </c>
      <c r="O24" s="12">
        <f t="shared" si="7"/>
        <v>890829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50270</v>
      </c>
      <c r="C25" s="14">
        <v>41454</v>
      </c>
      <c r="D25" s="14">
        <v>44464</v>
      </c>
      <c r="E25" s="14">
        <v>8114</v>
      </c>
      <c r="F25" s="14">
        <v>39199</v>
      </c>
      <c r="G25" s="14">
        <v>64292</v>
      </c>
      <c r="H25" s="14">
        <v>42802</v>
      </c>
      <c r="I25" s="14">
        <v>13416</v>
      </c>
      <c r="J25" s="14">
        <v>40706</v>
      </c>
      <c r="K25" s="14">
        <v>34327</v>
      </c>
      <c r="L25" s="14">
        <v>35379</v>
      </c>
      <c r="M25" s="14">
        <v>10748</v>
      </c>
      <c r="N25" s="14">
        <v>5261</v>
      </c>
      <c r="O25" s="12">
        <f t="shared" si="7"/>
        <v>430432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64561</v>
      </c>
      <c r="C26" s="14">
        <v>43438</v>
      </c>
      <c r="D26" s="14">
        <v>48303</v>
      </c>
      <c r="E26" s="14">
        <v>6994</v>
      </c>
      <c r="F26" s="14">
        <v>41631</v>
      </c>
      <c r="G26" s="14">
        <v>60016</v>
      </c>
      <c r="H26" s="14">
        <v>38893</v>
      </c>
      <c r="I26" s="14">
        <v>9896</v>
      </c>
      <c r="J26" s="14">
        <v>50346</v>
      </c>
      <c r="K26" s="14">
        <v>33614</v>
      </c>
      <c r="L26" s="14">
        <v>42950</v>
      </c>
      <c r="M26" s="14">
        <v>12482</v>
      </c>
      <c r="N26" s="14">
        <v>7273</v>
      </c>
      <c r="O26" s="12">
        <f t="shared" si="7"/>
        <v>460397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755874.2993786001</v>
      </c>
      <c r="C36" s="60">
        <f aca="true" t="shared" si="11" ref="C36:N36">C37+C38+C39+C40</f>
        <v>534265.842538</v>
      </c>
      <c r="D36" s="60">
        <f t="shared" si="11"/>
        <v>579037.2959119</v>
      </c>
      <c r="E36" s="60">
        <f t="shared" si="11"/>
        <v>112358.95357279999</v>
      </c>
      <c r="F36" s="60">
        <f t="shared" si="11"/>
        <v>521485.3629308</v>
      </c>
      <c r="G36" s="60">
        <f t="shared" si="11"/>
        <v>656796.0096000001</v>
      </c>
      <c r="H36" s="60">
        <f t="shared" si="11"/>
        <v>539076.8945</v>
      </c>
      <c r="I36" s="60">
        <f>I37+I38+I39+I40</f>
        <v>153394.6503894</v>
      </c>
      <c r="J36" s="60">
        <f>J37+J38+J39+J40</f>
        <v>636981.8066684</v>
      </c>
      <c r="K36" s="60">
        <f>K37+K38+K39+K40</f>
        <v>509846.01997449994</v>
      </c>
      <c r="L36" s="60">
        <f>L37+L38+L39+L40</f>
        <v>642257.3353447999</v>
      </c>
      <c r="M36" s="60">
        <f t="shared" si="11"/>
        <v>258413.48451024</v>
      </c>
      <c r="N36" s="60">
        <f t="shared" si="11"/>
        <v>145455.79057968003</v>
      </c>
      <c r="O36" s="60">
        <f>O37+O38+O39+O40</f>
        <v>6045243.745899119</v>
      </c>
    </row>
    <row r="37" spans="1:15" ht="18.75" customHeight="1">
      <c r="A37" s="57" t="s">
        <v>50</v>
      </c>
      <c r="B37" s="54">
        <f aca="true" t="shared" si="12" ref="B37:N37">B29*B7</f>
        <v>750771.5490000001</v>
      </c>
      <c r="C37" s="54">
        <f t="shared" si="12"/>
        <v>530564.4879999999</v>
      </c>
      <c r="D37" s="54">
        <f t="shared" si="12"/>
        <v>568377.4316</v>
      </c>
      <c r="E37" s="54">
        <f t="shared" si="12"/>
        <v>111983.8314</v>
      </c>
      <c r="F37" s="54">
        <f t="shared" si="12"/>
        <v>520842.08879999997</v>
      </c>
      <c r="G37" s="54">
        <f t="shared" si="12"/>
        <v>656068.0348</v>
      </c>
      <c r="H37" s="54">
        <f t="shared" si="12"/>
        <v>534799.4697</v>
      </c>
      <c r="I37" s="54">
        <f>I29*I7</f>
        <v>153170.69819999998</v>
      </c>
      <c r="J37" s="54">
        <f>J29*J7</f>
        <v>632197.488</v>
      </c>
      <c r="K37" s="54">
        <f>K29*K7</f>
        <v>505666.9825</v>
      </c>
      <c r="L37" s="54">
        <f>L29*L7</f>
        <v>637469.5584999999</v>
      </c>
      <c r="M37" s="54">
        <f t="shared" si="12"/>
        <v>255550.368</v>
      </c>
      <c r="N37" s="54">
        <f t="shared" si="12"/>
        <v>145166.17500000002</v>
      </c>
      <c r="O37" s="56">
        <f>SUM(B37:N37)</f>
        <v>6002628.1635</v>
      </c>
    </row>
    <row r="38" spans="1:15" ht="18.75" customHeight="1">
      <c r="A38" s="57" t="s">
        <v>51</v>
      </c>
      <c r="B38" s="54">
        <f aca="true" t="shared" si="13" ref="B38:N38">B30*B7</f>
        <v>-2226.3796214</v>
      </c>
      <c r="C38" s="54">
        <f t="shared" si="13"/>
        <v>-1543.185462</v>
      </c>
      <c r="D38" s="54">
        <f t="shared" si="13"/>
        <v>-1688.5056880999998</v>
      </c>
      <c r="E38" s="54">
        <f t="shared" si="13"/>
        <v>-271.1578272</v>
      </c>
      <c r="F38" s="54">
        <f t="shared" si="13"/>
        <v>-1518.1258692000001</v>
      </c>
      <c r="G38" s="54">
        <f t="shared" si="13"/>
        <v>-1934.1852000000001</v>
      </c>
      <c r="H38" s="54">
        <f t="shared" si="13"/>
        <v>-1472.3352</v>
      </c>
      <c r="I38" s="54">
        <f>I30*I7</f>
        <v>-430.8878106</v>
      </c>
      <c r="J38" s="54">
        <f>J30*J7</f>
        <v>-1819.8713316</v>
      </c>
      <c r="K38" s="54">
        <f>K30*K7</f>
        <v>-1446.3825255</v>
      </c>
      <c r="L38" s="54">
        <f>L30*L7</f>
        <v>-1872.6031552</v>
      </c>
      <c r="M38" s="54">
        <f t="shared" si="13"/>
        <v>-745.46348976</v>
      </c>
      <c r="N38" s="54">
        <f t="shared" si="13"/>
        <v>-429.42442032</v>
      </c>
      <c r="O38" s="25">
        <f>SUM(B38:N38)</f>
        <v>-17398.50760088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-70060.6</v>
      </c>
      <c r="C42" s="25">
        <f aca="true" t="shared" si="15" ref="C42:N42">+C43+C46+C58+C59</f>
        <v>-74411.6</v>
      </c>
      <c r="D42" s="25">
        <f t="shared" si="15"/>
        <v>-61604</v>
      </c>
      <c r="E42" s="25">
        <f t="shared" si="15"/>
        <v>-7296.6</v>
      </c>
      <c r="F42" s="25">
        <f t="shared" si="15"/>
        <v>-45609.8</v>
      </c>
      <c r="G42" s="25">
        <f t="shared" si="15"/>
        <v>-85726.4</v>
      </c>
      <c r="H42" s="25">
        <f t="shared" si="15"/>
        <v>-73995.8</v>
      </c>
      <c r="I42" s="25">
        <f>+I43+I46+I58+I59</f>
        <v>-25980.8</v>
      </c>
      <c r="J42" s="25">
        <f>+J43+J46+J58+J59</f>
        <v>-50004.2</v>
      </c>
      <c r="K42" s="25">
        <f>+K43+K46+K58+K59</f>
        <v>-58056.4</v>
      </c>
      <c r="L42" s="25">
        <f>+L43+L46+L58+L59</f>
        <v>-51254.4</v>
      </c>
      <c r="M42" s="25">
        <f t="shared" si="15"/>
        <v>-27477.8</v>
      </c>
      <c r="N42" s="25">
        <f t="shared" si="15"/>
        <v>-17039.2</v>
      </c>
      <c r="O42" s="25">
        <f>+O43+O46+O58+O59</f>
        <v>-648517.6</v>
      </c>
    </row>
    <row r="43" spans="1:15" ht="18.75" customHeight="1">
      <c r="A43" s="17" t="s">
        <v>55</v>
      </c>
      <c r="B43" s="26">
        <f>B44+B45</f>
        <v>-70060.6</v>
      </c>
      <c r="C43" s="26">
        <f>C44+C45</f>
        <v>-74411.6</v>
      </c>
      <c r="D43" s="26">
        <f>D44+D45</f>
        <v>-61104</v>
      </c>
      <c r="E43" s="26">
        <f>E44+E45</f>
        <v>-6296.6</v>
      </c>
      <c r="F43" s="26">
        <f aca="true" t="shared" si="16" ref="F43:N43">F44+F45</f>
        <v>-45109.8</v>
      </c>
      <c r="G43" s="26">
        <f t="shared" si="16"/>
        <v>-85226.4</v>
      </c>
      <c r="H43" s="26">
        <f t="shared" si="16"/>
        <v>-73495.8</v>
      </c>
      <c r="I43" s="26">
        <f>I44+I45</f>
        <v>-22480.8</v>
      </c>
      <c r="J43" s="26">
        <f>J44+J45</f>
        <v>-50004.2</v>
      </c>
      <c r="K43" s="26">
        <f>K44+K45</f>
        <v>-58056.4</v>
      </c>
      <c r="L43" s="26">
        <f>L44+L45</f>
        <v>-51254.4</v>
      </c>
      <c r="M43" s="26">
        <f t="shared" si="16"/>
        <v>-27477.8</v>
      </c>
      <c r="N43" s="26">
        <f t="shared" si="16"/>
        <v>-17039.2</v>
      </c>
      <c r="O43" s="25">
        <f aca="true" t="shared" si="17" ref="O43:O59">SUM(B43:N43)</f>
        <v>-642017.6</v>
      </c>
    </row>
    <row r="44" spans="1:26" ht="18.75" customHeight="1">
      <c r="A44" s="13" t="s">
        <v>56</v>
      </c>
      <c r="B44" s="20">
        <f>ROUND(-B9*$D$3,2)</f>
        <v>-70060.6</v>
      </c>
      <c r="C44" s="20">
        <f>ROUND(-C9*$D$3,2)</f>
        <v>-74411.6</v>
      </c>
      <c r="D44" s="20">
        <f>ROUND(-D9*$D$3,2)</f>
        <v>-61104</v>
      </c>
      <c r="E44" s="20">
        <f>ROUND(-E9*$D$3,2)</f>
        <v>-6296.6</v>
      </c>
      <c r="F44" s="20">
        <f aca="true" t="shared" si="18" ref="F44:N44">ROUND(-F9*$D$3,2)</f>
        <v>-45109.8</v>
      </c>
      <c r="G44" s="20">
        <f t="shared" si="18"/>
        <v>-85226.4</v>
      </c>
      <c r="H44" s="20">
        <f t="shared" si="18"/>
        <v>-73495.8</v>
      </c>
      <c r="I44" s="20">
        <f>ROUND(-I9*$D$3,2)</f>
        <v>-22480.8</v>
      </c>
      <c r="J44" s="20">
        <f>ROUND(-J9*$D$3,2)</f>
        <v>-50004.2</v>
      </c>
      <c r="K44" s="20">
        <f>ROUND(-K9*$D$3,2)</f>
        <v>-58056.4</v>
      </c>
      <c r="L44" s="20">
        <f>ROUND(-L9*$D$3,2)</f>
        <v>-51254.4</v>
      </c>
      <c r="M44" s="20">
        <f t="shared" si="18"/>
        <v>-27477.8</v>
      </c>
      <c r="N44" s="20">
        <f t="shared" si="18"/>
        <v>-17039.2</v>
      </c>
      <c r="O44" s="46">
        <f t="shared" si="17"/>
        <v>-642017.6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-3500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104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105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106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685813.6993786001</v>
      </c>
      <c r="C61" s="29">
        <f t="shared" si="21"/>
        <v>459854.242538</v>
      </c>
      <c r="D61" s="29">
        <f t="shared" si="21"/>
        <v>517433.2959119</v>
      </c>
      <c r="E61" s="29">
        <f t="shared" si="21"/>
        <v>105062.35357279998</v>
      </c>
      <c r="F61" s="29">
        <f t="shared" si="21"/>
        <v>475875.5629308</v>
      </c>
      <c r="G61" s="29">
        <f t="shared" si="21"/>
        <v>571069.6096000001</v>
      </c>
      <c r="H61" s="29">
        <f t="shared" si="21"/>
        <v>465081.09450000006</v>
      </c>
      <c r="I61" s="29">
        <f t="shared" si="21"/>
        <v>127413.85038939999</v>
      </c>
      <c r="J61" s="29">
        <f>+J36+J42</f>
        <v>586977.6066684</v>
      </c>
      <c r="K61" s="29">
        <f>+K36+K42</f>
        <v>451789.6199744999</v>
      </c>
      <c r="L61" s="29">
        <f>+L36+L42</f>
        <v>591002.9353447999</v>
      </c>
      <c r="M61" s="29">
        <f t="shared" si="21"/>
        <v>230935.68451024</v>
      </c>
      <c r="N61" s="29">
        <f t="shared" si="21"/>
        <v>128416.59057968004</v>
      </c>
      <c r="O61" s="29">
        <f>SUM(B61:N61)</f>
        <v>5396726.145899122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6" ht="18.75" customHeight="1">
      <c r="A64" s="2" t="s">
        <v>69</v>
      </c>
      <c r="B64" s="36">
        <f>SUM(B65:B78)</f>
        <v>685813.71</v>
      </c>
      <c r="C64" s="36">
        <f aca="true" t="shared" si="22" ref="C64:N64">SUM(C65:C78)</f>
        <v>459854.24</v>
      </c>
      <c r="D64" s="36">
        <f t="shared" si="22"/>
        <v>517433.29</v>
      </c>
      <c r="E64" s="36">
        <f t="shared" si="22"/>
        <v>105062.35</v>
      </c>
      <c r="F64" s="36">
        <f t="shared" si="22"/>
        <v>475875.56</v>
      </c>
      <c r="G64" s="36">
        <f t="shared" si="22"/>
        <v>571069.6</v>
      </c>
      <c r="H64" s="36">
        <f t="shared" si="22"/>
        <v>465081.09</v>
      </c>
      <c r="I64" s="36">
        <f t="shared" si="22"/>
        <v>127413.85</v>
      </c>
      <c r="J64" s="36">
        <f t="shared" si="22"/>
        <v>586977.61</v>
      </c>
      <c r="K64" s="36">
        <f t="shared" si="22"/>
        <v>451789.62</v>
      </c>
      <c r="L64" s="36">
        <f t="shared" si="22"/>
        <v>591002.94</v>
      </c>
      <c r="M64" s="36">
        <f t="shared" si="22"/>
        <v>230935.69</v>
      </c>
      <c r="N64" s="36">
        <f t="shared" si="22"/>
        <v>128416.6</v>
      </c>
      <c r="O64" s="29">
        <f>SUM(O65:O78)</f>
        <v>5396726.149999999</v>
      </c>
      <c r="P64" s="77"/>
    </row>
    <row r="65" spans="1:16" ht="18.75" customHeight="1">
      <c r="A65" s="17" t="s">
        <v>70</v>
      </c>
      <c r="B65" s="36">
        <f>127857.42+567.32</f>
        <v>128424.74</v>
      </c>
      <c r="C65" s="36">
        <v>133166.98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261591.72000000003</v>
      </c>
      <c r="P65"/>
    </row>
    <row r="66" spans="1:16" ht="18.75" customHeight="1">
      <c r="A66" s="17" t="s">
        <v>71</v>
      </c>
      <c r="B66" s="36">
        <f>553884.24+3504.73</f>
        <v>557388.97</v>
      </c>
      <c r="C66" s="36">
        <v>326687.26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884076.23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517433.29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517433.29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105062.35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105062.35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475875.56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475875.56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571069.6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571069.6</v>
      </c>
      <c r="T70"/>
    </row>
    <row r="71" spans="1:21" ht="18.75" customHeight="1">
      <c r="A71" s="17" t="s">
        <v>102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465081.09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465081.09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127413.85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127413.85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586977.61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586977.61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451789.62</v>
      </c>
      <c r="L74" s="35">
        <v>0</v>
      </c>
      <c r="M74" s="35">
        <v>0</v>
      </c>
      <c r="N74" s="35">
        <v>0</v>
      </c>
      <c r="O74" s="29">
        <f t="shared" si="23"/>
        <v>451789.62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591002.94</v>
      </c>
      <c r="M75" s="35">
        <v>0</v>
      </c>
      <c r="N75" s="61">
        <v>0</v>
      </c>
      <c r="O75" s="26">
        <f t="shared" si="23"/>
        <v>591002.94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230935.69</v>
      </c>
      <c r="N76" s="35">
        <v>0</v>
      </c>
      <c r="O76" s="29">
        <f t="shared" si="23"/>
        <v>230935.69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128416.6</v>
      </c>
      <c r="O77" s="26">
        <f t="shared" si="23"/>
        <v>128416.6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82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83</v>
      </c>
      <c r="B82" s="44">
        <v>2.3460359839653817</v>
      </c>
      <c r="C82" s="44">
        <v>2.294361830390156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84</v>
      </c>
      <c r="B83" s="44">
        <v>2.0411997691709836</v>
      </c>
      <c r="C83" s="44">
        <v>1.9266717043348247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85</v>
      </c>
      <c r="B84" s="44">
        <v>0</v>
      </c>
      <c r="C84" s="44">
        <v>0</v>
      </c>
      <c r="D84" s="22">
        <f>(D$37+D$38+D$39)/D$7</f>
        <v>1.8697543564968875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86</v>
      </c>
      <c r="B85" s="44">
        <v>0</v>
      </c>
      <c r="C85" s="44">
        <v>0</v>
      </c>
      <c r="D85" s="44">
        <v>0</v>
      </c>
      <c r="E85" s="22">
        <f>(E$37+E$38+E$39)/E$7</f>
        <v>2.6028900218407576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87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2.183994048525815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88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1.731819501545147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89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2.03703014449427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90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1.993510473305002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91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1.978271467185517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92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2.22845850834892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93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2.130135329332955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94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2.531196272637988</v>
      </c>
      <c r="N93" s="44">
        <v>0</v>
      </c>
      <c r="O93" s="62"/>
      <c r="Y93"/>
    </row>
    <row r="94" spans="1:26" ht="18.75" customHeight="1">
      <c r="A94" s="34" t="s">
        <v>95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2.479937779477265</v>
      </c>
      <c r="O94" s="50"/>
      <c r="P94"/>
      <c r="Z94"/>
    </row>
    <row r="95" spans="1:14" ht="21" customHeight="1">
      <c r="A95" s="67" t="s">
        <v>107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2017-10-26T18:29:10Z</dcterms:modified>
  <cp:category/>
  <cp:version/>
  <cp:contentType/>
  <cp:contentStatus/>
</cp:coreProperties>
</file>