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<sst xmlns="http://schemas.openxmlformats.org/spreadsheetml/2006/main" count="112" uniqueCount="110">
  <si>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</si>
  <si>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</si>
  <si>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</si>
  <si>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</si>
  <si>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</si>
  <si>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</si>
  <si>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</si>
  <si>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</si>
  <si>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</si>
  <si>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</si>
  <si>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</si>
  <si>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</si>
  <si>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</si>
  <si>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</si>
  <si>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</si>
  <si>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</si>
  <si>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</si>
  <si>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</si>
  <si>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</si>
  <si>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</si>
  <si>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</si>
  <si>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</si>
  <si>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</si>
  <si>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</si>
  <si>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</si>
  <si>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</si>
  <si>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</si>
  <si>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</si>
  <si>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</si>
  <si>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</si>
  <si>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</si>
  <si>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</si>
  <si>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</si>
  <si>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</si>
  <si>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</si>
  <si>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</si>
  <si>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</si>
  <si>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</si>
  <si>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</si>
  <si>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</si>
  <si>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</si>
  <si>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</si>
  <si>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</si>
  <si>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</si>
  <si>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</si>
  <si>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</si>
  <si>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</si>
  <si>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</si>
  <si>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</si>
  <si>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</si>
  <si>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</si>
  <si>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</si>
  <si>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</si>
  <si>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</si>
  <si>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</si>
  <si>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</si>
  <si>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</si>
  <si>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</si>
  <si>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</si>
  <si>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</si>
  <si>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</si>
  <si>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</si>
  <si>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</si>
  <si>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</si>
  <si>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</si>
  <si>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</si>
  <si>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</si>
  <si>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</si>
  <si>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</si>
  <si>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</si>
  <si>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</si>
  <si>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</si>
  <si>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</si>
  <si>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</si>
  <si>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</si>
  <si>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</si>
  <si>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</si>
  <si>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</si>
  <si>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</si>
  <si>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</si>
  <si>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</si>
  <si>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</si>
  <si>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</si>
  <si>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</si>
  <si>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</si>
  <si>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</si>
  <si>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</si>
  <si>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</si>
  <si>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</si>
  <si>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</si>
  <si>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</si>
  <si>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</si>
  <si>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</si>
  <si>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</si>
  <si>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</si>
  <si>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</si>
  <si>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</si>
  <si>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</si>
  <si>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</si>
  <si>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</si>
  <si>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</si>
  <si>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</si>
  <si>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</si>
  <si>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</si>
  <si>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</si>
  <si>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</si>
  <si>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20/10/17 - VENCIMENTO 27/10/17</t>
  </si>
  <si>
    <t>(1) Ajuste de remuneração, previsto contratualmente, período de 25/08 a 24/09/17, parcela 18/20.
(2) Tarifa de remuneração de cada empresa considerando o  reequilibrio interno estabelecido e informado pelo consórcio. Não consideram os acertos financeiros previstos no item 7.</t>
  </si>
  <si>
    <t>5.2.8. Ajuste de Remuneração Previsto Contratualmente  (1)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</si>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</sst>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521256</v>
      </c>
      <c r="C7" s="10">
        <f>C8+C20+C24</f>
        <v>388119</v>
      </c>
      <c r="D7" s="10">
        <f>D8+D20+D24</f>
        <v>391819</v>
      </c>
      <c r="E7" s="10">
        <f>E8+E20+E24</f>
        <v>56776</v>
      </c>
      <c r="F7" s="10">
        <f aca="true" t="shared" si="0" ref="F7:N7">F8+F20+F24</f>
        <v>338175</v>
      </c>
      <c r="G7" s="10">
        <f t="shared" si="0"/>
        <v>543633</v>
      </c>
      <c r="H7" s="10">
        <f>H8+H20+H24</f>
        <v>379519</v>
      </c>
      <c r="I7" s="10">
        <f>I8+I20+I24</f>
        <v>109956</v>
      </c>
      <c r="J7" s="10">
        <f>J8+J20+J24</f>
        <v>437687</v>
      </c>
      <c r="K7" s="10">
        <f>K8+K20+K24</f>
        <v>312378</v>
      </c>
      <c r="L7" s="10">
        <f>L8+L20+L24</f>
        <v>386775</v>
      </c>
      <c r="M7" s="10">
        <f t="shared" si="0"/>
        <v>156056</v>
      </c>
      <c r="N7" s="10">
        <f t="shared" si="0"/>
        <v>93183</v>
      </c>
      <c r="O7" s="10">
        <f>+O8+O20+O24</f>
        <v>4115332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215057</v>
      </c>
      <c r="C8" s="12">
        <f>+C9+C12+C16</f>
        <v>173015</v>
      </c>
      <c r="D8" s="12">
        <f>+D9+D12+D16</f>
        <v>188057</v>
      </c>
      <c r="E8" s="12">
        <f>+E9+E12+E16</f>
        <v>24547</v>
      </c>
      <c r="F8" s="12">
        <f aca="true" t="shared" si="1" ref="F8:N8">+F9+F12+F16</f>
        <v>148613</v>
      </c>
      <c r="G8" s="12">
        <f t="shared" si="1"/>
        <v>247034</v>
      </c>
      <c r="H8" s="12">
        <f>+H9+H12+H16</f>
        <v>166006</v>
      </c>
      <c r="I8" s="12">
        <f>+I9+I12+I16</f>
        <v>50531</v>
      </c>
      <c r="J8" s="12">
        <f>+J9+J12+J16</f>
        <v>198498</v>
      </c>
      <c r="K8" s="12">
        <f>+K9+K12+K16</f>
        <v>142567</v>
      </c>
      <c r="L8" s="12">
        <f>+L9+L12+L16</f>
        <v>162429</v>
      </c>
      <c r="M8" s="12">
        <f t="shared" si="1"/>
        <v>77311</v>
      </c>
      <c r="N8" s="12">
        <f t="shared" si="1"/>
        <v>47382</v>
      </c>
      <c r="O8" s="12">
        <f>SUM(B8:N8)</f>
        <v>1841047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20143</v>
      </c>
      <c r="C9" s="14">
        <v>20435</v>
      </c>
      <c r="D9" s="14">
        <v>14661</v>
      </c>
      <c r="E9" s="14">
        <v>1859</v>
      </c>
      <c r="F9" s="14">
        <v>12139</v>
      </c>
      <c r="G9" s="14">
        <v>22979</v>
      </c>
      <c r="H9" s="14">
        <v>20190</v>
      </c>
      <c r="I9" s="14">
        <v>6200</v>
      </c>
      <c r="J9" s="14">
        <v>12560</v>
      </c>
      <c r="K9" s="14">
        <v>15643</v>
      </c>
      <c r="L9" s="14">
        <v>12514</v>
      </c>
      <c r="M9" s="14">
        <v>8913</v>
      </c>
      <c r="N9" s="14">
        <v>5652</v>
      </c>
      <c r="O9" s="12">
        <f aca="true" t="shared" si="2" ref="O9:O19">SUM(B9:N9)</f>
        <v>173888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20143</v>
      </c>
      <c r="C10" s="14">
        <f>+C9-C11</f>
        <v>20435</v>
      </c>
      <c r="D10" s="14">
        <f>+D9-D11</f>
        <v>14661</v>
      </c>
      <c r="E10" s="14">
        <f>+E9-E11</f>
        <v>1859</v>
      </c>
      <c r="F10" s="14">
        <f aca="true" t="shared" si="3" ref="F10:N10">+F9-F11</f>
        <v>12139</v>
      </c>
      <c r="G10" s="14">
        <f t="shared" si="3"/>
        <v>22979</v>
      </c>
      <c r="H10" s="14">
        <f>+H9-H11</f>
        <v>20190</v>
      </c>
      <c r="I10" s="14">
        <f>+I9-I11</f>
        <v>6200</v>
      </c>
      <c r="J10" s="14">
        <f>+J9-J11</f>
        <v>12560</v>
      </c>
      <c r="K10" s="14">
        <f>+K9-K11</f>
        <v>15643</v>
      </c>
      <c r="L10" s="14">
        <f>+L9-L11</f>
        <v>12514</v>
      </c>
      <c r="M10" s="14">
        <f t="shared" si="3"/>
        <v>8913</v>
      </c>
      <c r="N10" s="14">
        <f t="shared" si="3"/>
        <v>5652</v>
      </c>
      <c r="O10" s="12">
        <f t="shared" si="2"/>
        <v>173888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183373</v>
      </c>
      <c r="C12" s="14">
        <f>C13+C14+C15</f>
        <v>144035</v>
      </c>
      <c r="D12" s="14">
        <f>D13+D14+D15</f>
        <v>164237</v>
      </c>
      <c r="E12" s="14">
        <f>E13+E14+E15</f>
        <v>21519</v>
      </c>
      <c r="F12" s="14">
        <f aca="true" t="shared" si="4" ref="F12:N12">F13+F14+F15</f>
        <v>128691</v>
      </c>
      <c r="G12" s="14">
        <f t="shared" si="4"/>
        <v>210163</v>
      </c>
      <c r="H12" s="14">
        <f>H13+H14+H15</f>
        <v>137310</v>
      </c>
      <c r="I12" s="14">
        <f>I13+I14+I15</f>
        <v>41704</v>
      </c>
      <c r="J12" s="14">
        <f>J13+J14+J15</f>
        <v>174598</v>
      </c>
      <c r="K12" s="14">
        <f>K13+K14+K15</f>
        <v>119579</v>
      </c>
      <c r="L12" s="14">
        <f>L13+L14+L15</f>
        <v>139956</v>
      </c>
      <c r="M12" s="14">
        <f t="shared" si="4"/>
        <v>64694</v>
      </c>
      <c r="N12" s="14">
        <f t="shared" si="4"/>
        <v>39818</v>
      </c>
      <c r="O12" s="12">
        <f t="shared" si="2"/>
        <v>1569677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87503</v>
      </c>
      <c r="C13" s="14">
        <v>70038</v>
      </c>
      <c r="D13" s="14">
        <v>77090</v>
      </c>
      <c r="E13" s="14">
        <v>10375</v>
      </c>
      <c r="F13" s="14">
        <v>59726</v>
      </c>
      <c r="G13" s="14">
        <v>100166</v>
      </c>
      <c r="H13" s="14">
        <v>68435</v>
      </c>
      <c r="I13" s="14">
        <v>21040</v>
      </c>
      <c r="J13" s="14">
        <v>86404</v>
      </c>
      <c r="K13" s="14">
        <v>56984</v>
      </c>
      <c r="L13" s="14">
        <v>66831</v>
      </c>
      <c r="M13" s="14">
        <v>30471</v>
      </c>
      <c r="N13" s="14">
        <v>18203</v>
      </c>
      <c r="O13" s="12">
        <f t="shared" si="2"/>
        <v>753266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90749</v>
      </c>
      <c r="C14" s="14">
        <v>67609</v>
      </c>
      <c r="D14" s="14">
        <v>83796</v>
      </c>
      <c r="E14" s="14">
        <v>10378</v>
      </c>
      <c r="F14" s="14">
        <v>64627</v>
      </c>
      <c r="G14" s="14">
        <v>100987</v>
      </c>
      <c r="H14" s="14">
        <v>64144</v>
      </c>
      <c r="I14" s="14">
        <v>19214</v>
      </c>
      <c r="J14" s="14">
        <v>84860</v>
      </c>
      <c r="K14" s="14">
        <v>58825</v>
      </c>
      <c r="L14" s="14">
        <v>69685</v>
      </c>
      <c r="M14" s="14">
        <v>32125</v>
      </c>
      <c r="N14" s="14">
        <v>20675</v>
      </c>
      <c r="O14" s="12">
        <f t="shared" si="2"/>
        <v>767674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5121</v>
      </c>
      <c r="C15" s="14">
        <v>6388</v>
      </c>
      <c r="D15" s="14">
        <v>3351</v>
      </c>
      <c r="E15" s="14">
        <v>766</v>
      </c>
      <c r="F15" s="14">
        <v>4338</v>
      </c>
      <c r="G15" s="14">
        <v>9010</v>
      </c>
      <c r="H15" s="14">
        <v>4731</v>
      </c>
      <c r="I15" s="14">
        <v>1450</v>
      </c>
      <c r="J15" s="14">
        <v>3334</v>
      </c>
      <c r="K15" s="14">
        <v>3770</v>
      </c>
      <c r="L15" s="14">
        <v>3440</v>
      </c>
      <c r="M15" s="14">
        <v>2098</v>
      </c>
      <c r="N15" s="14">
        <v>940</v>
      </c>
      <c r="O15" s="12">
        <f t="shared" si="2"/>
        <v>48737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11541</v>
      </c>
      <c r="C16" s="14">
        <f>C17+C18+C19</f>
        <v>8545</v>
      </c>
      <c r="D16" s="14">
        <f>D17+D18+D19</f>
        <v>9159</v>
      </c>
      <c r="E16" s="14">
        <f>E17+E18+E19</f>
        <v>1169</v>
      </c>
      <c r="F16" s="14">
        <f aca="true" t="shared" si="5" ref="F16:N16">F17+F18+F19</f>
        <v>7783</v>
      </c>
      <c r="G16" s="14">
        <f t="shared" si="5"/>
        <v>13892</v>
      </c>
      <c r="H16" s="14">
        <f>H17+H18+H19</f>
        <v>8506</v>
      </c>
      <c r="I16" s="14">
        <f>I17+I18+I19</f>
        <v>2627</v>
      </c>
      <c r="J16" s="14">
        <f>J17+J18+J19</f>
        <v>11340</v>
      </c>
      <c r="K16" s="14">
        <f>K17+K18+K19</f>
        <v>7345</v>
      </c>
      <c r="L16" s="14">
        <f>L17+L18+L19</f>
        <v>9959</v>
      </c>
      <c r="M16" s="14">
        <f t="shared" si="5"/>
        <v>3704</v>
      </c>
      <c r="N16" s="14">
        <f t="shared" si="5"/>
        <v>1912</v>
      </c>
      <c r="O16" s="12">
        <f t="shared" si="2"/>
        <v>97482</v>
      </c>
    </row>
    <row r="17" spans="1:26" ht="18.75" customHeight="1">
      <c r="A17" s="15" t="s">
        <v>16</v>
      </c>
      <c r="B17" s="14">
        <v>11477</v>
      </c>
      <c r="C17" s="14">
        <v>8492</v>
      </c>
      <c r="D17" s="14">
        <v>9111</v>
      </c>
      <c r="E17" s="14">
        <v>1157</v>
      </c>
      <c r="F17" s="14">
        <v>7753</v>
      </c>
      <c r="G17" s="14">
        <v>13829</v>
      </c>
      <c r="H17" s="14">
        <v>8454</v>
      </c>
      <c r="I17" s="14">
        <v>2617</v>
      </c>
      <c r="J17" s="14">
        <v>11291</v>
      </c>
      <c r="K17" s="14">
        <v>7318</v>
      </c>
      <c r="L17" s="14">
        <v>9895</v>
      </c>
      <c r="M17" s="14">
        <v>3676</v>
      </c>
      <c r="N17" s="14">
        <v>1885</v>
      </c>
      <c r="O17" s="12">
        <f t="shared" si="2"/>
        <v>96955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61</v>
      </c>
      <c r="C18" s="14">
        <v>46</v>
      </c>
      <c r="D18" s="14">
        <v>43</v>
      </c>
      <c r="E18" s="14">
        <v>11</v>
      </c>
      <c r="F18" s="14">
        <v>23</v>
      </c>
      <c r="G18" s="14">
        <v>58</v>
      </c>
      <c r="H18" s="14">
        <v>45</v>
      </c>
      <c r="I18" s="14">
        <v>6</v>
      </c>
      <c r="J18" s="14">
        <v>48</v>
      </c>
      <c r="K18" s="14">
        <v>25</v>
      </c>
      <c r="L18" s="14">
        <v>59</v>
      </c>
      <c r="M18" s="14">
        <v>26</v>
      </c>
      <c r="N18" s="14">
        <v>25</v>
      </c>
      <c r="O18" s="12">
        <f t="shared" si="2"/>
        <v>476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7</v>
      </c>
      <c r="D19" s="14">
        <v>5</v>
      </c>
      <c r="E19" s="14">
        <v>1</v>
      </c>
      <c r="F19" s="14">
        <v>7</v>
      </c>
      <c r="G19" s="14">
        <v>5</v>
      </c>
      <c r="H19" s="14">
        <v>7</v>
      </c>
      <c r="I19" s="14">
        <v>4</v>
      </c>
      <c r="J19" s="14">
        <v>1</v>
      </c>
      <c r="K19" s="14">
        <v>2</v>
      </c>
      <c r="L19" s="14">
        <v>5</v>
      </c>
      <c r="M19" s="14">
        <v>2</v>
      </c>
      <c r="N19" s="14">
        <v>2</v>
      </c>
      <c r="O19" s="12">
        <f t="shared" si="2"/>
        <v>51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133601</v>
      </c>
      <c r="C20" s="18">
        <f>C21+C22+C23</f>
        <v>85591</v>
      </c>
      <c r="D20" s="18">
        <f>D21+D22+D23</f>
        <v>78664</v>
      </c>
      <c r="E20" s="18">
        <f>E21+E22+E23</f>
        <v>11685</v>
      </c>
      <c r="F20" s="18">
        <f aca="true" t="shared" si="6" ref="F20:N20">F21+F22+F23</f>
        <v>68595</v>
      </c>
      <c r="G20" s="18">
        <f t="shared" si="6"/>
        <v>112488</v>
      </c>
      <c r="H20" s="18">
        <f>H21+H22+H23</f>
        <v>91200</v>
      </c>
      <c r="I20" s="18">
        <f>I21+I22+I23</f>
        <v>25713</v>
      </c>
      <c r="J20" s="18">
        <f>J21+J22+J23</f>
        <v>109477</v>
      </c>
      <c r="K20" s="18">
        <f>K21+K22+K23</f>
        <v>71898</v>
      </c>
      <c r="L20" s="18">
        <f>L21+L22+L23</f>
        <v>115241</v>
      </c>
      <c r="M20" s="18">
        <f t="shared" si="6"/>
        <v>42019</v>
      </c>
      <c r="N20" s="18">
        <f t="shared" si="6"/>
        <v>23948</v>
      </c>
      <c r="O20" s="12">
        <f aca="true" t="shared" si="7" ref="O20:O26">SUM(B20:N20)</f>
        <v>970120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68795</v>
      </c>
      <c r="C21" s="14">
        <v>47298</v>
      </c>
      <c r="D21" s="14">
        <v>41466</v>
      </c>
      <c r="E21" s="14">
        <v>6528</v>
      </c>
      <c r="F21" s="14">
        <v>35733</v>
      </c>
      <c r="G21" s="14">
        <v>60232</v>
      </c>
      <c r="H21" s="14">
        <v>50937</v>
      </c>
      <c r="I21" s="14">
        <v>14625</v>
      </c>
      <c r="J21" s="14">
        <v>59845</v>
      </c>
      <c r="K21" s="14">
        <v>38422</v>
      </c>
      <c r="L21" s="14">
        <v>59486</v>
      </c>
      <c r="M21" s="14">
        <v>22003</v>
      </c>
      <c r="N21" s="14">
        <v>12125</v>
      </c>
      <c r="O21" s="12">
        <f t="shared" si="7"/>
        <v>517495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62168</v>
      </c>
      <c r="C22" s="14">
        <v>35918</v>
      </c>
      <c r="D22" s="14">
        <v>35890</v>
      </c>
      <c r="E22" s="14">
        <v>4879</v>
      </c>
      <c r="F22" s="14">
        <v>31269</v>
      </c>
      <c r="G22" s="14">
        <v>49131</v>
      </c>
      <c r="H22" s="14">
        <v>38521</v>
      </c>
      <c r="I22" s="14">
        <v>10589</v>
      </c>
      <c r="J22" s="14">
        <v>47921</v>
      </c>
      <c r="K22" s="14">
        <v>32030</v>
      </c>
      <c r="L22" s="14">
        <v>53746</v>
      </c>
      <c r="M22" s="14">
        <v>19147</v>
      </c>
      <c r="N22" s="14">
        <v>11384</v>
      </c>
      <c r="O22" s="12">
        <f t="shared" si="7"/>
        <v>432593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2638</v>
      </c>
      <c r="C23" s="14">
        <v>2375</v>
      </c>
      <c r="D23" s="14">
        <v>1308</v>
      </c>
      <c r="E23" s="14">
        <v>278</v>
      </c>
      <c r="F23" s="14">
        <v>1593</v>
      </c>
      <c r="G23" s="14">
        <v>3125</v>
      </c>
      <c r="H23" s="14">
        <v>1742</v>
      </c>
      <c r="I23" s="14">
        <v>499</v>
      </c>
      <c r="J23" s="14">
        <v>1711</v>
      </c>
      <c r="K23" s="14">
        <v>1446</v>
      </c>
      <c r="L23" s="14">
        <v>2009</v>
      </c>
      <c r="M23" s="14">
        <v>869</v>
      </c>
      <c r="N23" s="14">
        <v>439</v>
      </c>
      <c r="O23" s="12">
        <f t="shared" si="7"/>
        <v>20032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172598</v>
      </c>
      <c r="C24" s="14">
        <f>C25+C26</f>
        <v>129513</v>
      </c>
      <c r="D24" s="14">
        <f>D25+D26</f>
        <v>125098</v>
      </c>
      <c r="E24" s="14">
        <f>E25+E26</f>
        <v>20544</v>
      </c>
      <c r="F24" s="14">
        <f aca="true" t="shared" si="8" ref="F24:N24">F25+F26</f>
        <v>120967</v>
      </c>
      <c r="G24" s="14">
        <f t="shared" si="8"/>
        <v>184111</v>
      </c>
      <c r="H24" s="14">
        <f>H25+H26</f>
        <v>122313</v>
      </c>
      <c r="I24" s="14">
        <f>I25+I26</f>
        <v>33712</v>
      </c>
      <c r="J24" s="14">
        <f>J25+J26</f>
        <v>129712</v>
      </c>
      <c r="K24" s="14">
        <f>K25+K26</f>
        <v>97913</v>
      </c>
      <c r="L24" s="14">
        <f>L25+L26</f>
        <v>109105</v>
      </c>
      <c r="M24" s="14">
        <f t="shared" si="8"/>
        <v>36726</v>
      </c>
      <c r="N24" s="14">
        <f t="shared" si="8"/>
        <v>21853</v>
      </c>
      <c r="O24" s="12">
        <f t="shared" si="7"/>
        <v>1304165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70021</v>
      </c>
      <c r="C25" s="14">
        <v>60169</v>
      </c>
      <c r="D25" s="14">
        <v>56802</v>
      </c>
      <c r="E25" s="14">
        <v>10556</v>
      </c>
      <c r="F25" s="14">
        <v>55004</v>
      </c>
      <c r="G25" s="14">
        <v>88901</v>
      </c>
      <c r="H25" s="14">
        <v>59689</v>
      </c>
      <c r="I25" s="14">
        <v>18121</v>
      </c>
      <c r="J25" s="14">
        <v>53831</v>
      </c>
      <c r="K25" s="14">
        <v>47221</v>
      </c>
      <c r="L25" s="14">
        <v>46732</v>
      </c>
      <c r="M25" s="14">
        <v>15660</v>
      </c>
      <c r="N25" s="14">
        <v>8242</v>
      </c>
      <c r="O25" s="12">
        <f t="shared" si="7"/>
        <v>590949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102577</v>
      </c>
      <c r="C26" s="14">
        <v>69344</v>
      </c>
      <c r="D26" s="14">
        <v>68296</v>
      </c>
      <c r="E26" s="14">
        <v>9988</v>
      </c>
      <c r="F26" s="14">
        <v>65963</v>
      </c>
      <c r="G26" s="14">
        <v>95210</v>
      </c>
      <c r="H26" s="14">
        <v>62624</v>
      </c>
      <c r="I26" s="14">
        <v>15591</v>
      </c>
      <c r="J26" s="14">
        <v>75881</v>
      </c>
      <c r="K26" s="14">
        <v>50692</v>
      </c>
      <c r="L26" s="14">
        <v>62373</v>
      </c>
      <c r="M26" s="14">
        <v>21066</v>
      </c>
      <c r="N26" s="14">
        <v>13611</v>
      </c>
      <c r="O26" s="12">
        <f t="shared" si="7"/>
        <v>713216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1092951.8472577601</v>
      </c>
      <c r="C36" s="60">
        <f aca="true" t="shared" si="11" ref="C36:N36">C37+C38+C39+C40</f>
        <v>786190.6175294999</v>
      </c>
      <c r="D36" s="60">
        <f t="shared" si="11"/>
        <v>742170.04994095</v>
      </c>
      <c r="E36" s="60">
        <f t="shared" si="11"/>
        <v>147577.93507839998</v>
      </c>
      <c r="F36" s="60">
        <f t="shared" si="11"/>
        <v>737672.4277587499</v>
      </c>
      <c r="G36" s="60">
        <f t="shared" si="11"/>
        <v>940320.3584</v>
      </c>
      <c r="H36" s="60">
        <f t="shared" si="11"/>
        <v>775604.0515000001</v>
      </c>
      <c r="I36" s="60">
        <f>I37+I38+I39+I40</f>
        <v>218917.5219912</v>
      </c>
      <c r="J36" s="60">
        <f>J37+J38+J39+J40</f>
        <v>868984.0508065999</v>
      </c>
      <c r="K36" s="60">
        <f>K37+K38+K39+K40</f>
        <v>698834.1543653999</v>
      </c>
      <c r="L36" s="60">
        <f>L37+L38+L39+L40</f>
        <v>827184.110924</v>
      </c>
      <c r="M36" s="60">
        <f t="shared" si="11"/>
        <v>396656.1264400799</v>
      </c>
      <c r="N36" s="60">
        <f t="shared" si="11"/>
        <v>230664.73125648004</v>
      </c>
      <c r="O36" s="60">
        <f>O37+O38+O39+O40</f>
        <v>8463727.98324912</v>
      </c>
    </row>
    <row r="37" spans="1:15" ht="18.75" customHeight="1">
      <c r="A37" s="57" t="s">
        <v>50</v>
      </c>
      <c r="B37" s="54">
        <f aca="true" t="shared" si="12" ref="B37:N37">B29*B7</f>
        <v>1088851.6584</v>
      </c>
      <c r="C37" s="54">
        <f t="shared" si="12"/>
        <v>783224.1419999999</v>
      </c>
      <c r="D37" s="54">
        <f t="shared" si="12"/>
        <v>731996.2558</v>
      </c>
      <c r="E37" s="54">
        <f t="shared" si="12"/>
        <v>147288.29919999998</v>
      </c>
      <c r="F37" s="54">
        <f t="shared" si="12"/>
        <v>737661.1275</v>
      </c>
      <c r="G37" s="54">
        <f t="shared" si="12"/>
        <v>940430.7267</v>
      </c>
      <c r="H37" s="54">
        <f t="shared" si="12"/>
        <v>771979.5979</v>
      </c>
      <c r="I37" s="54">
        <f>I29*I7</f>
        <v>218878.4136</v>
      </c>
      <c r="J37" s="54">
        <f>J29*J7</f>
        <v>864869.512</v>
      </c>
      <c r="K37" s="54">
        <f>K29*K7</f>
        <v>695197.239</v>
      </c>
      <c r="L37" s="54">
        <f>L29*L7</f>
        <v>822941.1675</v>
      </c>
      <c r="M37" s="54">
        <f t="shared" si="12"/>
        <v>394197.45599999995</v>
      </c>
      <c r="N37" s="54">
        <f t="shared" si="12"/>
        <v>230627.92500000002</v>
      </c>
      <c r="O37" s="56">
        <f>SUM(B37:N37)</f>
        <v>8428143.5206</v>
      </c>
    </row>
    <row r="38" spans="1:15" ht="18.75" customHeight="1">
      <c r="A38" s="57" t="s">
        <v>51</v>
      </c>
      <c r="B38" s="54">
        <f aca="true" t="shared" si="13" ref="B38:N38">B30*B7</f>
        <v>-3228.94114224</v>
      </c>
      <c r="C38" s="54">
        <f t="shared" si="13"/>
        <v>-2278.0644705</v>
      </c>
      <c r="D38" s="54">
        <f t="shared" si="13"/>
        <v>-2174.57585905</v>
      </c>
      <c r="E38" s="54">
        <f t="shared" si="13"/>
        <v>-356.6441216</v>
      </c>
      <c r="F38" s="54">
        <f t="shared" si="13"/>
        <v>-2150.09974125</v>
      </c>
      <c r="G38" s="54">
        <f t="shared" si="13"/>
        <v>-2772.5283000000004</v>
      </c>
      <c r="H38" s="54">
        <f t="shared" si="13"/>
        <v>-2125.3064</v>
      </c>
      <c r="I38" s="54">
        <f>I30*I7</f>
        <v>-615.7316088</v>
      </c>
      <c r="J38" s="54">
        <f>J30*J7</f>
        <v>-2489.6511934</v>
      </c>
      <c r="K38" s="54">
        <f>K30*K7</f>
        <v>-1988.5046346000001</v>
      </c>
      <c r="L38" s="54">
        <f>L30*L7</f>
        <v>-2417.436576</v>
      </c>
      <c r="M38" s="54">
        <f t="shared" si="13"/>
        <v>-1149.90955992</v>
      </c>
      <c r="N38" s="54">
        <f t="shared" si="13"/>
        <v>-682.2337435200001</v>
      </c>
      <c r="O38" s="25">
        <f>SUM(B38:N38)</f>
        <v>-24429.627350880004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-135504.91999999998</v>
      </c>
      <c r="C42" s="25">
        <f aca="true" t="shared" si="15" ref="C42:N42">+C43+C46+C58+C59</f>
        <v>-112661.2</v>
      </c>
      <c r="D42" s="25">
        <f t="shared" si="15"/>
        <v>-76665.69</v>
      </c>
      <c r="E42" s="25">
        <f t="shared" si="15"/>
        <v>-81969.57</v>
      </c>
      <c r="F42" s="25">
        <f t="shared" si="15"/>
        <v>-94033.38</v>
      </c>
      <c r="G42" s="25">
        <f t="shared" si="15"/>
        <v>-144627.65</v>
      </c>
      <c r="H42" s="25">
        <f t="shared" si="15"/>
        <v>-115884.1</v>
      </c>
      <c r="I42" s="25">
        <f>+I43+I46+I58+I59</f>
        <v>-33942.03</v>
      </c>
      <c r="J42" s="25">
        <f>+J43+J46+J58+J59</f>
        <v>-80228.34</v>
      </c>
      <c r="K42" s="25">
        <f>+K43+K46+K58+K59</f>
        <v>-102802.15</v>
      </c>
      <c r="L42" s="25">
        <f>+L43+L46+L58+L59</f>
        <v>-108218.57</v>
      </c>
      <c r="M42" s="25">
        <f t="shared" si="15"/>
        <v>-46067.490000000005</v>
      </c>
      <c r="N42" s="25">
        <f t="shared" si="15"/>
        <v>-28636.879999999997</v>
      </c>
      <c r="O42" s="25">
        <f>+O43+O46+O58+O59</f>
        <v>-1161241.9700000002</v>
      </c>
    </row>
    <row r="43" spans="1:15" ht="18.75" customHeight="1">
      <c r="A43" s="17" t="s">
        <v>55</v>
      </c>
      <c r="B43" s="26">
        <f>B44+B45</f>
        <v>-76543.4</v>
      </c>
      <c r="C43" s="26">
        <f>C44+C45</f>
        <v>-77653</v>
      </c>
      <c r="D43" s="26">
        <f>D44+D45</f>
        <v>-55711.8</v>
      </c>
      <c r="E43" s="26">
        <f>E44+E45</f>
        <v>-7064.2</v>
      </c>
      <c r="F43" s="26">
        <f aca="true" t="shared" si="16" ref="F43:N43">F44+F45</f>
        <v>-46128.2</v>
      </c>
      <c r="G43" s="26">
        <f t="shared" si="16"/>
        <v>-87320.2</v>
      </c>
      <c r="H43" s="26">
        <f t="shared" si="16"/>
        <v>-76722</v>
      </c>
      <c r="I43" s="26">
        <f>I44+I45</f>
        <v>-23560</v>
      </c>
      <c r="J43" s="26">
        <f>J44+J45</f>
        <v>-47728</v>
      </c>
      <c r="K43" s="26">
        <f>K44+K45</f>
        <v>-59443.4</v>
      </c>
      <c r="L43" s="26">
        <f>L44+L45</f>
        <v>-47553.2</v>
      </c>
      <c r="M43" s="26">
        <f t="shared" si="16"/>
        <v>-33869.4</v>
      </c>
      <c r="N43" s="26">
        <f t="shared" si="16"/>
        <v>-21477.6</v>
      </c>
      <c r="O43" s="25">
        <f aca="true" t="shared" si="17" ref="O43:O59">SUM(B43:N43)</f>
        <v>-660774.4</v>
      </c>
    </row>
    <row r="44" spans="1:26" ht="18.75" customHeight="1">
      <c r="A44" s="13" t="s">
        <v>56</v>
      </c>
      <c r="B44" s="20">
        <f>ROUND(-B9*$D$3,2)</f>
        <v>-76543.4</v>
      </c>
      <c r="C44" s="20">
        <f>ROUND(-C9*$D$3,2)</f>
        <v>-77653</v>
      </c>
      <c r="D44" s="20">
        <f>ROUND(-D9*$D$3,2)</f>
        <v>-55711.8</v>
      </c>
      <c r="E44" s="20">
        <f>ROUND(-E9*$D$3,2)</f>
        <v>-7064.2</v>
      </c>
      <c r="F44" s="20">
        <f aca="true" t="shared" si="18" ref="F44:N44">ROUND(-F9*$D$3,2)</f>
        <v>-46128.2</v>
      </c>
      <c r="G44" s="20">
        <f t="shared" si="18"/>
        <v>-87320.2</v>
      </c>
      <c r="H44" s="20">
        <f t="shared" si="18"/>
        <v>-76722</v>
      </c>
      <c r="I44" s="20">
        <f>ROUND(-I9*$D$3,2)</f>
        <v>-23560</v>
      </c>
      <c r="J44" s="20">
        <f>ROUND(-J9*$D$3,2)</f>
        <v>-47728</v>
      </c>
      <c r="K44" s="20">
        <f>ROUND(-K9*$D$3,2)</f>
        <v>-59443.4</v>
      </c>
      <c r="L44" s="20">
        <f>ROUND(-L9*$D$3,2)</f>
        <v>-47553.2</v>
      </c>
      <c r="M44" s="20">
        <f t="shared" si="18"/>
        <v>-33869.4</v>
      </c>
      <c r="N44" s="20">
        <f t="shared" si="18"/>
        <v>-21477.6</v>
      </c>
      <c r="O44" s="46">
        <f t="shared" si="17"/>
        <v>-660774.4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-58961.52</v>
      </c>
      <c r="C46" s="26">
        <f aca="true" t="shared" si="20" ref="C46:O46">SUM(C47:C57)</f>
        <v>-35008.2</v>
      </c>
      <c r="D46" s="26">
        <f t="shared" si="20"/>
        <v>-20953.89</v>
      </c>
      <c r="E46" s="26">
        <f t="shared" si="20"/>
        <v>-74905.37000000001</v>
      </c>
      <c r="F46" s="26">
        <f t="shared" si="20"/>
        <v>-47905.18</v>
      </c>
      <c r="G46" s="26">
        <f t="shared" si="20"/>
        <v>-57307.45</v>
      </c>
      <c r="H46" s="26">
        <f t="shared" si="20"/>
        <v>-39162.1</v>
      </c>
      <c r="I46" s="26">
        <f t="shared" si="20"/>
        <v>-10382.029999999999</v>
      </c>
      <c r="J46" s="26">
        <f t="shared" si="20"/>
        <v>-32500.34</v>
      </c>
      <c r="K46" s="26">
        <f t="shared" si="20"/>
        <v>-43358.75</v>
      </c>
      <c r="L46" s="26">
        <f t="shared" si="20"/>
        <v>-60665.37</v>
      </c>
      <c r="M46" s="26">
        <f t="shared" si="20"/>
        <v>-12198.09</v>
      </c>
      <c r="N46" s="26">
        <f t="shared" si="20"/>
        <v>-7159.28</v>
      </c>
      <c r="O46" s="26">
        <f t="shared" si="20"/>
        <v>-500467.57000000007</v>
      </c>
    </row>
    <row r="47" spans="1:26" ht="18.75" customHeight="1">
      <c r="A47" s="13" t="s">
        <v>59</v>
      </c>
      <c r="B47" s="24">
        <v>-29194.42</v>
      </c>
      <c r="C47" s="24">
        <v>-13901.13</v>
      </c>
      <c r="D47" s="24">
        <v>0</v>
      </c>
      <c r="E47" s="24">
        <v>-69964.3</v>
      </c>
      <c r="F47" s="24">
        <v>-26698.57</v>
      </c>
      <c r="G47" s="24">
        <v>-31406.34</v>
      </c>
      <c r="H47" s="24">
        <v>-17526.14</v>
      </c>
      <c r="I47" s="24">
        <v>-1080</v>
      </c>
      <c r="J47" s="24">
        <v>-8759.04</v>
      </c>
      <c r="K47" s="24">
        <v>-24389.8</v>
      </c>
      <c r="L47" s="24">
        <v>-37495.76</v>
      </c>
      <c r="M47" s="24">
        <v>-1745.43</v>
      </c>
      <c r="N47" s="24">
        <v>-1080</v>
      </c>
      <c r="O47" s="24">
        <f t="shared" si="17"/>
        <v>-263240.93000000005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-273.6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-273.6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108</v>
      </c>
      <c r="B54" s="24">
        <v>-29767.1</v>
      </c>
      <c r="C54" s="24">
        <v>-21107.07</v>
      </c>
      <c r="D54" s="24"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957446.9272577602</v>
      </c>
      <c r="C61" s="29">
        <f t="shared" si="21"/>
        <v>673529.4175295</v>
      </c>
      <c r="D61" s="29">
        <f t="shared" si="21"/>
        <v>665504.3599409501</v>
      </c>
      <c r="E61" s="29">
        <f t="shared" si="21"/>
        <v>65608.36507839998</v>
      </c>
      <c r="F61" s="29">
        <f t="shared" si="21"/>
        <v>643639.0477587499</v>
      </c>
      <c r="G61" s="29">
        <f t="shared" si="21"/>
        <v>795692.7084</v>
      </c>
      <c r="H61" s="29">
        <f t="shared" si="21"/>
        <v>659719.9515000001</v>
      </c>
      <c r="I61" s="29">
        <f t="shared" si="21"/>
        <v>184975.4919912</v>
      </c>
      <c r="J61" s="29">
        <f>+J36+J42</f>
        <v>788755.7108065999</v>
      </c>
      <c r="K61" s="29">
        <f>+K36+K42</f>
        <v>596032.0043653998</v>
      </c>
      <c r="L61" s="29">
        <f>+L36+L42</f>
        <v>718965.5409240001</v>
      </c>
      <c r="M61" s="29">
        <f t="shared" si="21"/>
        <v>350588.6364400799</v>
      </c>
      <c r="N61" s="29">
        <f t="shared" si="21"/>
        <v>202027.85125648003</v>
      </c>
      <c r="O61" s="29">
        <f>SUM(B61:N61)</f>
        <v>7302486.01324912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957446.93</v>
      </c>
      <c r="C64" s="36">
        <f aca="true" t="shared" si="22" ref="C64:N64">SUM(C65:C78)</f>
        <v>673529.4199999999</v>
      </c>
      <c r="D64" s="36">
        <f t="shared" si="22"/>
        <v>665504.36</v>
      </c>
      <c r="E64" s="36">
        <f t="shared" si="22"/>
        <v>65608.37</v>
      </c>
      <c r="F64" s="36">
        <f t="shared" si="22"/>
        <v>643639.05</v>
      </c>
      <c r="G64" s="36">
        <f t="shared" si="22"/>
        <v>795692.71</v>
      </c>
      <c r="H64" s="36">
        <f t="shared" si="22"/>
        <v>659719.95</v>
      </c>
      <c r="I64" s="36">
        <f t="shared" si="22"/>
        <v>184975.49</v>
      </c>
      <c r="J64" s="36">
        <f t="shared" si="22"/>
        <v>788755.71</v>
      </c>
      <c r="K64" s="36">
        <f t="shared" si="22"/>
        <v>596032.01</v>
      </c>
      <c r="L64" s="36">
        <f t="shared" si="22"/>
        <v>718965.54</v>
      </c>
      <c r="M64" s="36">
        <f t="shared" si="22"/>
        <v>350588.64</v>
      </c>
      <c r="N64" s="36">
        <f t="shared" si="22"/>
        <v>202027.86</v>
      </c>
      <c r="O64" s="29">
        <f>SUM(O65:O78)</f>
        <v>7302486.04</v>
      </c>
    </row>
    <row r="65" spans="1:16" ht="18.75" customHeight="1">
      <c r="A65" s="17" t="s">
        <v>70</v>
      </c>
      <c r="B65" s="36">
        <f>190477.7+567.32</f>
        <v>191045.02000000002</v>
      </c>
      <c r="C65" s="36">
        <v>191130.51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382175.53</v>
      </c>
      <c r="P65"/>
    </row>
    <row r="66" spans="1:16" ht="18.75" customHeight="1">
      <c r="A66" s="17" t="s">
        <v>71</v>
      </c>
      <c r="B66" s="36">
        <f>762897.18+3504.73</f>
        <v>766401.91</v>
      </c>
      <c r="C66" s="36">
        <v>482398.91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1248800.82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665504.36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665504.36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65608.37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65608.37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643639.05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643639.05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795692.71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795692.71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659719.95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659719.95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184975.49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184975.49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788755.71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788755.71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596032.01</v>
      </c>
      <c r="L74" s="35">
        <v>0</v>
      </c>
      <c r="M74" s="35">
        <v>0</v>
      </c>
      <c r="N74" s="35">
        <v>0</v>
      </c>
      <c r="O74" s="29">
        <f t="shared" si="23"/>
        <v>596032.01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718965.54</v>
      </c>
      <c r="M75" s="35">
        <v>0</v>
      </c>
      <c r="N75" s="61">
        <v>0</v>
      </c>
      <c r="O75" s="26">
        <f t="shared" si="23"/>
        <v>718965.54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350588.64</v>
      </c>
      <c r="N76" s="35">
        <v>0</v>
      </c>
      <c r="O76" s="29">
        <f t="shared" si="23"/>
        <v>350588.64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202027.86</v>
      </c>
      <c r="O77" s="26">
        <f t="shared" si="23"/>
        <v>202027.86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2.3269065278158396</v>
      </c>
      <c r="C82" s="44">
        <v>2.300235892280072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2.0384757154716757</v>
      </c>
      <c r="C83" s="44">
        <v>1.923738692008092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1.8681663725877256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2.599301378723404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2.1813334154173134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1.729696980131817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2.034409374761211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1.9909556730983302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1.976130113086749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2.2259164677582923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2.128177806021589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2.5267769674993588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2.475394988962365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2017-10-26T18:23:39Z</dcterms:modified>
  <cp:category/>
  <cp:version/>
  <cp:contentType/>
  <cp:contentStatus/>
</cp:coreProperties>
</file>