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<sst xmlns="http://schemas.openxmlformats.org/spreadsheetml/2006/main" count="112" uniqueCount="110">
  <si>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</si>
  <si>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</si>
  <si>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</si>
  <si>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</si>
  <si>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</si>
  <si>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</si>
  <si>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</si>
  <si>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</si>
  <si>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</si>
  <si>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</si>
  <si>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</si>
  <si>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</si>
  <si>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</si>
  <si>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</si>
  <si>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</si>
  <si>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</si>
  <si>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</si>
  <si>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</si>
  <si>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</si>
  <si>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</si>
  <si>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</si>
  <si>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</si>
  <si>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</si>
  <si>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</si>
  <si>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</si>
  <si>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</si>
  <si>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</si>
  <si>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</si>
  <si>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</si>
  <si>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</si>
  <si>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</si>
  <si>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</si>
  <si>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</si>
  <si>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</si>
  <si>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</si>
  <si>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</si>
  <si>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</si>
  <si>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</si>
  <si>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</si>
  <si>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</si>
  <si>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</si>
  <si>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</si>
  <si>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</si>
  <si>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</si>
  <si>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</si>
  <si>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</si>
  <si>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</si>
  <si>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</si>
  <si>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</si>
  <si>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</si>
  <si>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</si>
  <si>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</si>
  <si>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</si>
  <si>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</si>
  <si>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</si>
  <si>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</si>
  <si>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</si>
  <si>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</si>
  <si>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</si>
  <si>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</si>
  <si>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</si>
  <si>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</si>
  <si>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</si>
  <si>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</si>
  <si>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</si>
  <si>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</si>
  <si>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</si>
  <si>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</si>
  <si>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</si>
  <si>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</si>
  <si>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</si>
  <si>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</si>
  <si>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</si>
  <si>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</si>
  <si>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</si>
  <si>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</si>
  <si>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</si>
  <si>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</si>
  <si>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</si>
  <si>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</si>
  <si>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</si>
  <si>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</si>
  <si>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</si>
  <si>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</si>
  <si>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</si>
  <si>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</si>
  <si>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</si>
  <si>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</si>
  <si>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</si>
  <si>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</si>
  <si>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</si>
  <si>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</si>
  <si>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</si>
  <si>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</si>
  <si>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</si>
  <si>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</si>
  <si>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</si>
  <si>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</si>
  <si>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</si>
  <si>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</si>
  <si>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</si>
  <si>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</si>
  <si>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</si>
  <si>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</si>
  <si>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</si>
  <si>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</si>
  <si>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18/10/17 - VENCIMENTO 25/10/17</t>
  </si>
  <si>
    <t>(1) Ajuste de remuneração, previsto contratualmente, período de 25/08 a 24/09/17, parcela 16/20.
(2) Tarifa de remuneração de cada empresa considerando o  reequilibrio interno estabelecido e informado pelo consórcio. Não consideram os acertos financeiros previstos no item 7.</t>
  </si>
  <si>
    <t>5.2.8. Ajuste de Remuneração Previsto Contratualmente  (1)</t>
  </si>
  <si>
    <t>8. Tarifa de Remuneração por Passageiro (2)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</si>
</sst>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5.37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6" t="s">
        <v>1</v>
      </c>
      <c r="B4" s="76" t="s">
        <v>38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 t="s">
        <v>2</v>
      </c>
    </row>
    <row r="5" spans="1:15" ht="42" customHeight="1">
      <c r="A5" s="76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6"/>
    </row>
    <row r="6" spans="1:15" ht="20.25" customHeight="1">
      <c r="A6" s="76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6"/>
    </row>
    <row r="7" spans="1:26" ht="18.75" customHeight="1">
      <c r="A7" s="9" t="s">
        <v>3</v>
      </c>
      <c r="B7" s="10">
        <f>B8+B20+B24</f>
        <v>529336</v>
      </c>
      <c r="C7" s="10">
        <f>C8+C20+C24</f>
        <v>396329</v>
      </c>
      <c r="D7" s="10">
        <f>D8+D20+D24</f>
        <v>399100</v>
      </c>
      <c r="E7" s="10">
        <f>E8+E20+E24</f>
        <v>58653</v>
      </c>
      <c r="F7" s="10">
        <f aca="true" t="shared" si="0" ref="F7:N7">F8+F20+F24</f>
        <v>345670</v>
      </c>
      <c r="G7" s="10">
        <f t="shared" si="0"/>
        <v>548171</v>
      </c>
      <c r="H7" s="10">
        <f>H8+H20+H24</f>
        <v>382876</v>
      </c>
      <c r="I7" s="10">
        <f>I8+I20+I24</f>
        <v>111340</v>
      </c>
      <c r="J7" s="10">
        <f>J8+J20+J24</f>
        <v>441222</v>
      </c>
      <c r="K7" s="10">
        <f>K8+K20+K24</f>
        <v>313639</v>
      </c>
      <c r="L7" s="10">
        <f>L8+L20+L24</f>
        <v>389892</v>
      </c>
      <c r="M7" s="10">
        <f t="shared" si="0"/>
        <v>157049</v>
      </c>
      <c r="N7" s="10">
        <f t="shared" si="0"/>
        <v>93524</v>
      </c>
      <c r="O7" s="10">
        <f>+O8+O20+O24</f>
        <v>4166801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213579</v>
      </c>
      <c r="C8" s="12">
        <f>+C9+C12+C16</f>
        <v>172668</v>
      </c>
      <c r="D8" s="12">
        <f>+D9+D12+D16</f>
        <v>187289</v>
      </c>
      <c r="E8" s="12">
        <f>+E9+E12+E16</f>
        <v>24967</v>
      </c>
      <c r="F8" s="12">
        <f aca="true" t="shared" si="1" ref="F8:N8">+F9+F12+F16</f>
        <v>148633</v>
      </c>
      <c r="G8" s="12">
        <f t="shared" si="1"/>
        <v>244125</v>
      </c>
      <c r="H8" s="12">
        <f>+H9+H12+H16</f>
        <v>164004</v>
      </c>
      <c r="I8" s="12">
        <f>+I9+I12+I16</f>
        <v>50544</v>
      </c>
      <c r="J8" s="12">
        <f>+J9+J12+J16</f>
        <v>195844</v>
      </c>
      <c r="K8" s="12">
        <f>+K9+K12+K16</f>
        <v>140054</v>
      </c>
      <c r="L8" s="12">
        <f>+L9+L12+L16</f>
        <v>161158</v>
      </c>
      <c r="M8" s="12">
        <f t="shared" si="1"/>
        <v>75993</v>
      </c>
      <c r="N8" s="12">
        <f t="shared" si="1"/>
        <v>47113</v>
      </c>
      <c r="O8" s="12">
        <f>SUM(B8:N8)</f>
        <v>1825971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17526</v>
      </c>
      <c r="C9" s="14">
        <v>18084</v>
      </c>
      <c r="D9" s="14">
        <v>12843</v>
      </c>
      <c r="E9" s="14">
        <v>1653</v>
      </c>
      <c r="F9" s="14">
        <v>10488</v>
      </c>
      <c r="G9" s="14">
        <v>19916</v>
      </c>
      <c r="H9" s="14">
        <v>17750</v>
      </c>
      <c r="I9" s="14">
        <v>5440</v>
      </c>
      <c r="J9" s="14">
        <v>10827</v>
      </c>
      <c r="K9" s="14">
        <v>13691</v>
      </c>
      <c r="L9" s="14">
        <v>10639</v>
      </c>
      <c r="M9" s="14">
        <v>7829</v>
      </c>
      <c r="N9" s="14">
        <v>5131</v>
      </c>
      <c r="O9" s="12">
        <f aca="true" t="shared" si="2" ref="O9:O19">SUM(B9:N9)</f>
        <v>151817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17526</v>
      </c>
      <c r="C10" s="14">
        <f>+C9-C11</f>
        <v>18084</v>
      </c>
      <c r="D10" s="14">
        <f>+D9-D11</f>
        <v>12843</v>
      </c>
      <c r="E10" s="14">
        <f>+E9-E11</f>
        <v>1653</v>
      </c>
      <c r="F10" s="14">
        <f aca="true" t="shared" si="3" ref="F10:N10">+F9-F11</f>
        <v>10488</v>
      </c>
      <c r="G10" s="14">
        <f t="shared" si="3"/>
        <v>19916</v>
      </c>
      <c r="H10" s="14">
        <f>+H9-H11</f>
        <v>17750</v>
      </c>
      <c r="I10" s="14">
        <f>+I9-I11</f>
        <v>5440</v>
      </c>
      <c r="J10" s="14">
        <f>+J9-J11</f>
        <v>10827</v>
      </c>
      <c r="K10" s="14">
        <f>+K9-K11</f>
        <v>13691</v>
      </c>
      <c r="L10" s="14">
        <f>+L9-L11</f>
        <v>10639</v>
      </c>
      <c r="M10" s="14">
        <f t="shared" si="3"/>
        <v>7829</v>
      </c>
      <c r="N10" s="14">
        <f t="shared" si="3"/>
        <v>5131</v>
      </c>
      <c r="O10" s="12">
        <f t="shared" si="2"/>
        <v>151817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184309</v>
      </c>
      <c r="C12" s="14">
        <f>C13+C14+C15</f>
        <v>145863</v>
      </c>
      <c r="D12" s="14">
        <f>D13+D14+D15</f>
        <v>165033</v>
      </c>
      <c r="E12" s="14">
        <f>E13+E14+E15</f>
        <v>22024</v>
      </c>
      <c r="F12" s="14">
        <f aca="true" t="shared" si="4" ref="F12:N12">F13+F14+F15</f>
        <v>130023</v>
      </c>
      <c r="G12" s="14">
        <f t="shared" si="4"/>
        <v>210024</v>
      </c>
      <c r="H12" s="14">
        <f>H13+H14+H15</f>
        <v>137571</v>
      </c>
      <c r="I12" s="14">
        <f>I13+I14+I15</f>
        <v>42439</v>
      </c>
      <c r="J12" s="14">
        <f>J13+J14+J15</f>
        <v>173554</v>
      </c>
      <c r="K12" s="14">
        <f>K13+K14+K15</f>
        <v>118984</v>
      </c>
      <c r="L12" s="14">
        <f>L13+L14+L15</f>
        <v>140415</v>
      </c>
      <c r="M12" s="14">
        <f t="shared" si="4"/>
        <v>64528</v>
      </c>
      <c r="N12" s="14">
        <f t="shared" si="4"/>
        <v>39987</v>
      </c>
      <c r="O12" s="12">
        <f t="shared" si="2"/>
        <v>1574754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86103</v>
      </c>
      <c r="C13" s="14">
        <v>69688</v>
      </c>
      <c r="D13" s="14">
        <v>76279</v>
      </c>
      <c r="E13" s="14">
        <v>10554</v>
      </c>
      <c r="F13" s="14">
        <v>59840</v>
      </c>
      <c r="G13" s="14">
        <v>98569</v>
      </c>
      <c r="H13" s="14">
        <v>67596</v>
      </c>
      <c r="I13" s="14">
        <v>21203</v>
      </c>
      <c r="J13" s="14">
        <v>84276</v>
      </c>
      <c r="K13" s="14">
        <v>55766</v>
      </c>
      <c r="L13" s="14">
        <v>65810</v>
      </c>
      <c r="M13" s="14">
        <v>29996</v>
      </c>
      <c r="N13" s="14">
        <v>17987</v>
      </c>
      <c r="O13" s="12">
        <f t="shared" si="2"/>
        <v>743667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92590</v>
      </c>
      <c r="C14" s="14">
        <v>69420</v>
      </c>
      <c r="D14" s="14">
        <v>85262</v>
      </c>
      <c r="E14" s="14">
        <v>10646</v>
      </c>
      <c r="F14" s="14">
        <v>65538</v>
      </c>
      <c r="G14" s="14">
        <v>101994</v>
      </c>
      <c r="H14" s="14">
        <v>64879</v>
      </c>
      <c r="I14" s="14">
        <v>19725</v>
      </c>
      <c r="J14" s="14">
        <v>85597</v>
      </c>
      <c r="K14" s="14">
        <v>59212</v>
      </c>
      <c r="L14" s="14">
        <v>70837</v>
      </c>
      <c r="M14" s="14">
        <v>32284</v>
      </c>
      <c r="N14" s="14">
        <v>20940</v>
      </c>
      <c r="O14" s="12">
        <f t="shared" si="2"/>
        <v>778924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5616</v>
      </c>
      <c r="C15" s="14">
        <v>6755</v>
      </c>
      <c r="D15" s="14">
        <v>3492</v>
      </c>
      <c r="E15" s="14">
        <v>824</v>
      </c>
      <c r="F15" s="14">
        <v>4645</v>
      </c>
      <c r="G15" s="14">
        <v>9461</v>
      </c>
      <c r="H15" s="14">
        <v>5096</v>
      </c>
      <c r="I15" s="14">
        <v>1511</v>
      </c>
      <c r="J15" s="14">
        <v>3681</v>
      </c>
      <c r="K15" s="14">
        <v>4006</v>
      </c>
      <c r="L15" s="14">
        <v>3768</v>
      </c>
      <c r="M15" s="14">
        <v>2248</v>
      </c>
      <c r="N15" s="14">
        <v>1060</v>
      </c>
      <c r="O15" s="12">
        <f t="shared" si="2"/>
        <v>52163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11744</v>
      </c>
      <c r="C16" s="14">
        <f>C17+C18+C19</f>
        <v>8721</v>
      </c>
      <c r="D16" s="14">
        <f>D17+D18+D19</f>
        <v>9413</v>
      </c>
      <c r="E16" s="14">
        <f>E17+E18+E19</f>
        <v>1290</v>
      </c>
      <c r="F16" s="14">
        <f aca="true" t="shared" si="5" ref="F16:N16">F17+F18+F19</f>
        <v>8122</v>
      </c>
      <c r="G16" s="14">
        <f t="shared" si="5"/>
        <v>14185</v>
      </c>
      <c r="H16" s="14">
        <f>H17+H18+H19</f>
        <v>8683</v>
      </c>
      <c r="I16" s="14">
        <f>I17+I18+I19</f>
        <v>2665</v>
      </c>
      <c r="J16" s="14">
        <f>J17+J18+J19</f>
        <v>11463</v>
      </c>
      <c r="K16" s="14">
        <f>K17+K18+K19</f>
        <v>7379</v>
      </c>
      <c r="L16" s="14">
        <f>L17+L18+L19</f>
        <v>10104</v>
      </c>
      <c r="M16" s="14">
        <f t="shared" si="5"/>
        <v>3636</v>
      </c>
      <c r="N16" s="14">
        <f t="shared" si="5"/>
        <v>1995</v>
      </c>
      <c r="O16" s="12">
        <f t="shared" si="2"/>
        <v>99400</v>
      </c>
    </row>
    <row r="17" spans="1:26" ht="18.75" customHeight="1">
      <c r="A17" s="15" t="s">
        <v>16</v>
      </c>
      <c r="B17" s="14">
        <v>11670</v>
      </c>
      <c r="C17" s="14">
        <v>8654</v>
      </c>
      <c r="D17" s="14">
        <v>9358</v>
      </c>
      <c r="E17" s="14">
        <v>1283</v>
      </c>
      <c r="F17" s="14">
        <v>8093</v>
      </c>
      <c r="G17" s="14">
        <v>14122</v>
      </c>
      <c r="H17" s="14">
        <v>8628</v>
      </c>
      <c r="I17" s="14">
        <v>2655</v>
      </c>
      <c r="J17" s="14">
        <v>11423</v>
      </c>
      <c r="K17" s="14">
        <v>7336</v>
      </c>
      <c r="L17" s="14">
        <v>10046</v>
      </c>
      <c r="M17" s="14">
        <v>3605</v>
      </c>
      <c r="N17" s="14">
        <v>1968</v>
      </c>
      <c r="O17" s="12">
        <f t="shared" si="2"/>
        <v>98841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64</v>
      </c>
      <c r="C18" s="14">
        <v>63</v>
      </c>
      <c r="D18" s="14">
        <v>47</v>
      </c>
      <c r="E18" s="14">
        <v>7</v>
      </c>
      <c r="F18" s="14">
        <v>20</v>
      </c>
      <c r="G18" s="14">
        <v>55</v>
      </c>
      <c r="H18" s="14">
        <v>52</v>
      </c>
      <c r="I18" s="14">
        <v>5</v>
      </c>
      <c r="J18" s="14">
        <v>39</v>
      </c>
      <c r="K18" s="14">
        <v>38</v>
      </c>
      <c r="L18" s="14">
        <v>53</v>
      </c>
      <c r="M18" s="14">
        <v>27</v>
      </c>
      <c r="N18" s="14">
        <v>26</v>
      </c>
      <c r="O18" s="12">
        <f t="shared" si="2"/>
        <v>496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10</v>
      </c>
      <c r="C19" s="14">
        <v>4</v>
      </c>
      <c r="D19" s="14">
        <v>8</v>
      </c>
      <c r="E19" s="14">
        <v>0</v>
      </c>
      <c r="F19" s="14">
        <v>9</v>
      </c>
      <c r="G19" s="14">
        <v>8</v>
      </c>
      <c r="H19" s="14">
        <v>3</v>
      </c>
      <c r="I19" s="14">
        <v>5</v>
      </c>
      <c r="J19" s="14">
        <v>1</v>
      </c>
      <c r="K19" s="14">
        <v>5</v>
      </c>
      <c r="L19" s="14">
        <v>5</v>
      </c>
      <c r="M19" s="14">
        <v>4</v>
      </c>
      <c r="N19" s="14">
        <v>1</v>
      </c>
      <c r="O19" s="12">
        <f t="shared" si="2"/>
        <v>63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134645</v>
      </c>
      <c r="C20" s="18">
        <f>C21+C22+C23</f>
        <v>86690</v>
      </c>
      <c r="D20" s="18">
        <f>D21+D22+D23</f>
        <v>80479</v>
      </c>
      <c r="E20" s="18">
        <f>E21+E22+E23</f>
        <v>11533</v>
      </c>
      <c r="F20" s="18">
        <f aca="true" t="shared" si="6" ref="F20:N20">F21+F22+F23</f>
        <v>69820</v>
      </c>
      <c r="G20" s="18">
        <f t="shared" si="6"/>
        <v>112616</v>
      </c>
      <c r="H20" s="18">
        <f>H21+H22+H23</f>
        <v>90742</v>
      </c>
      <c r="I20" s="18">
        <f>I21+I22+I23</f>
        <v>26073</v>
      </c>
      <c r="J20" s="18">
        <f>J21+J22+J23</f>
        <v>110681</v>
      </c>
      <c r="K20" s="18">
        <f>K21+K22+K23</f>
        <v>72277</v>
      </c>
      <c r="L20" s="18">
        <f>L21+L22+L23</f>
        <v>115070</v>
      </c>
      <c r="M20" s="18">
        <f t="shared" si="6"/>
        <v>42775</v>
      </c>
      <c r="N20" s="18">
        <f t="shared" si="6"/>
        <v>24177</v>
      </c>
      <c r="O20" s="12">
        <f aca="true" t="shared" si="7" ref="O20:O26">SUM(B20:N20)</f>
        <v>977578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67571</v>
      </c>
      <c r="C21" s="14">
        <v>46761</v>
      </c>
      <c r="D21" s="14">
        <v>40514</v>
      </c>
      <c r="E21" s="14">
        <v>6224</v>
      </c>
      <c r="F21" s="14">
        <v>35500</v>
      </c>
      <c r="G21" s="14">
        <v>58552</v>
      </c>
      <c r="H21" s="14">
        <v>49881</v>
      </c>
      <c r="I21" s="14">
        <v>14479</v>
      </c>
      <c r="J21" s="14">
        <v>58997</v>
      </c>
      <c r="K21" s="14">
        <v>37560</v>
      </c>
      <c r="L21" s="14">
        <v>58625</v>
      </c>
      <c r="M21" s="14">
        <v>22110</v>
      </c>
      <c r="N21" s="14">
        <v>12100</v>
      </c>
      <c r="O21" s="12">
        <f t="shared" si="7"/>
        <v>508874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64189</v>
      </c>
      <c r="C22" s="14">
        <v>37574</v>
      </c>
      <c r="D22" s="14">
        <v>38616</v>
      </c>
      <c r="E22" s="14">
        <v>4986</v>
      </c>
      <c r="F22" s="14">
        <v>32572</v>
      </c>
      <c r="G22" s="14">
        <v>50686</v>
      </c>
      <c r="H22" s="14">
        <v>38983</v>
      </c>
      <c r="I22" s="14">
        <v>11055</v>
      </c>
      <c r="J22" s="14">
        <v>49832</v>
      </c>
      <c r="K22" s="14">
        <v>33146</v>
      </c>
      <c r="L22" s="14">
        <v>54243</v>
      </c>
      <c r="M22" s="14">
        <v>19675</v>
      </c>
      <c r="N22" s="14">
        <v>11614</v>
      </c>
      <c r="O22" s="12">
        <f t="shared" si="7"/>
        <v>447171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2885</v>
      </c>
      <c r="C23" s="14">
        <v>2355</v>
      </c>
      <c r="D23" s="14">
        <v>1349</v>
      </c>
      <c r="E23" s="14">
        <v>323</v>
      </c>
      <c r="F23" s="14">
        <v>1748</v>
      </c>
      <c r="G23" s="14">
        <v>3378</v>
      </c>
      <c r="H23" s="14">
        <v>1878</v>
      </c>
      <c r="I23" s="14">
        <v>539</v>
      </c>
      <c r="J23" s="14">
        <v>1852</v>
      </c>
      <c r="K23" s="14">
        <v>1571</v>
      </c>
      <c r="L23" s="14">
        <v>2202</v>
      </c>
      <c r="M23" s="14">
        <v>990</v>
      </c>
      <c r="N23" s="14">
        <v>463</v>
      </c>
      <c r="O23" s="12">
        <f t="shared" si="7"/>
        <v>21533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181112</v>
      </c>
      <c r="C24" s="14">
        <f>C25+C26</f>
        <v>136971</v>
      </c>
      <c r="D24" s="14">
        <f>D25+D26</f>
        <v>131332</v>
      </c>
      <c r="E24" s="14">
        <f>E25+E26</f>
        <v>22153</v>
      </c>
      <c r="F24" s="14">
        <f aca="true" t="shared" si="8" ref="F24:N24">F25+F26</f>
        <v>127217</v>
      </c>
      <c r="G24" s="14">
        <f t="shared" si="8"/>
        <v>191430</v>
      </c>
      <c r="H24" s="14">
        <f>H25+H26</f>
        <v>128130</v>
      </c>
      <c r="I24" s="14">
        <f>I25+I26</f>
        <v>34723</v>
      </c>
      <c r="J24" s="14">
        <f>J25+J26</f>
        <v>134697</v>
      </c>
      <c r="K24" s="14">
        <f>K25+K26</f>
        <v>101308</v>
      </c>
      <c r="L24" s="14">
        <f>L25+L26</f>
        <v>113664</v>
      </c>
      <c r="M24" s="14">
        <f t="shared" si="8"/>
        <v>38281</v>
      </c>
      <c r="N24" s="14">
        <f t="shared" si="8"/>
        <v>22234</v>
      </c>
      <c r="O24" s="12">
        <f t="shared" si="7"/>
        <v>1363252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71705</v>
      </c>
      <c r="C25" s="14">
        <v>62529</v>
      </c>
      <c r="D25" s="14">
        <v>58834</v>
      </c>
      <c r="E25" s="14">
        <v>11511</v>
      </c>
      <c r="F25" s="14">
        <v>57334</v>
      </c>
      <c r="G25" s="14">
        <v>92897</v>
      </c>
      <c r="H25" s="14">
        <v>61912</v>
      </c>
      <c r="I25" s="14">
        <v>18610</v>
      </c>
      <c r="J25" s="14">
        <v>56178</v>
      </c>
      <c r="K25" s="14">
        <v>48125</v>
      </c>
      <c r="L25" s="14">
        <v>47663</v>
      </c>
      <c r="M25" s="14">
        <v>16037</v>
      </c>
      <c r="N25" s="14">
        <v>8335</v>
      </c>
      <c r="O25" s="12">
        <f t="shared" si="7"/>
        <v>611670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109407</v>
      </c>
      <c r="C26" s="14">
        <v>74442</v>
      </c>
      <c r="D26" s="14">
        <v>72498</v>
      </c>
      <c r="E26" s="14">
        <v>10642</v>
      </c>
      <c r="F26" s="14">
        <v>69883</v>
      </c>
      <c r="G26" s="14">
        <v>98533</v>
      </c>
      <c r="H26" s="14">
        <v>66218</v>
      </c>
      <c r="I26" s="14">
        <v>16113</v>
      </c>
      <c r="J26" s="14">
        <v>78519</v>
      </c>
      <c r="K26" s="14">
        <v>53183</v>
      </c>
      <c r="L26" s="14">
        <v>66001</v>
      </c>
      <c r="M26" s="14">
        <v>22244</v>
      </c>
      <c r="N26" s="14">
        <v>13899</v>
      </c>
      <c r="O26" s="12">
        <f t="shared" si="7"/>
        <v>751582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1109780.10737456</v>
      </c>
      <c r="C36" s="60">
        <f aca="true" t="shared" si="11" ref="C36:N36">C37+C38+C39+C40</f>
        <v>802710.2089345</v>
      </c>
      <c r="D36" s="60">
        <f t="shared" si="11"/>
        <v>755732.004955</v>
      </c>
      <c r="E36" s="60">
        <f t="shared" si="11"/>
        <v>152435.45791519998</v>
      </c>
      <c r="F36" s="60">
        <f t="shared" si="11"/>
        <v>753973.6184235</v>
      </c>
      <c r="G36" s="60">
        <f t="shared" si="11"/>
        <v>948147.5008</v>
      </c>
      <c r="H36" s="60">
        <f t="shared" si="11"/>
        <v>782413.726</v>
      </c>
      <c r="I36" s="60">
        <f>I37+I38+I39+I40</f>
        <v>221664.762268</v>
      </c>
      <c r="J36" s="60">
        <f>J37+J38+J39+J40</f>
        <v>875949.1030195999</v>
      </c>
      <c r="K36" s="60">
        <f>K37+K38+K39+K40</f>
        <v>701632.4827176998</v>
      </c>
      <c r="L36" s="60">
        <f>L37+L38+L39+L40</f>
        <v>833796.66982592</v>
      </c>
      <c r="M36" s="60">
        <f t="shared" si="11"/>
        <v>399157.12745006994</v>
      </c>
      <c r="N36" s="60">
        <f t="shared" si="11"/>
        <v>231506.20964544002</v>
      </c>
      <c r="O36" s="60">
        <f>O37+O38+O39+O40</f>
        <v>8568898.979329491</v>
      </c>
    </row>
    <row r="37" spans="1:15" ht="18.75" customHeight="1">
      <c r="A37" s="57" t="s">
        <v>50</v>
      </c>
      <c r="B37" s="54">
        <f aca="true" t="shared" si="12" ref="B37:N37">B29*B7</f>
        <v>1105729.9704</v>
      </c>
      <c r="C37" s="54">
        <f t="shared" si="12"/>
        <v>799791.9219999999</v>
      </c>
      <c r="D37" s="54">
        <f t="shared" si="12"/>
        <v>745598.62</v>
      </c>
      <c r="E37" s="54">
        <f t="shared" si="12"/>
        <v>152157.6126</v>
      </c>
      <c r="F37" s="54">
        <f t="shared" si="12"/>
        <v>754009.9709999999</v>
      </c>
      <c r="G37" s="54">
        <f t="shared" si="12"/>
        <v>948281.0129</v>
      </c>
      <c r="H37" s="54">
        <f t="shared" si="12"/>
        <v>778808.0716</v>
      </c>
      <c r="I37" s="54">
        <f>I29*I7</f>
        <v>221633.40399999998</v>
      </c>
      <c r="J37" s="54">
        <f>J29*J7</f>
        <v>871854.672</v>
      </c>
      <c r="K37" s="54">
        <f>K29*K7</f>
        <v>698003.5944999999</v>
      </c>
      <c r="L37" s="54">
        <f>L29*L7</f>
        <v>829573.2084</v>
      </c>
      <c r="M37" s="54">
        <f t="shared" si="12"/>
        <v>396705.774</v>
      </c>
      <c r="N37" s="54">
        <f t="shared" si="12"/>
        <v>231471.9</v>
      </c>
      <c r="O37" s="56">
        <f>SUM(B37:N37)</f>
        <v>8533619.7334</v>
      </c>
    </row>
    <row r="38" spans="1:15" ht="18.75" customHeight="1">
      <c r="A38" s="57" t="s">
        <v>51</v>
      </c>
      <c r="B38" s="54">
        <f aca="true" t="shared" si="13" ref="B38:N38">B30*B7</f>
        <v>-3278.99302544</v>
      </c>
      <c r="C38" s="54">
        <f t="shared" si="13"/>
        <v>-2326.2530655</v>
      </c>
      <c r="D38" s="54">
        <f t="shared" si="13"/>
        <v>-2214.985045</v>
      </c>
      <c r="E38" s="54">
        <f t="shared" si="13"/>
        <v>-368.4346848</v>
      </c>
      <c r="F38" s="54">
        <f t="shared" si="13"/>
        <v>-2197.7525765</v>
      </c>
      <c r="G38" s="54">
        <f t="shared" si="13"/>
        <v>-2795.6721000000002</v>
      </c>
      <c r="H38" s="54">
        <f t="shared" si="13"/>
        <v>-2144.1056</v>
      </c>
      <c r="I38" s="54">
        <f>I30*I7</f>
        <v>-623.4817320000001</v>
      </c>
      <c r="J38" s="54">
        <f>J30*J7</f>
        <v>-2509.7589804</v>
      </c>
      <c r="K38" s="54">
        <f>K30*K7</f>
        <v>-1996.5317823</v>
      </c>
      <c r="L38" s="54">
        <f>L30*L7</f>
        <v>-2436.91857408</v>
      </c>
      <c r="M38" s="54">
        <f t="shared" si="13"/>
        <v>-1157.22654993</v>
      </c>
      <c r="N38" s="54">
        <f t="shared" si="13"/>
        <v>-684.73035456</v>
      </c>
      <c r="O38" s="25">
        <f>SUM(B38:N38)</f>
        <v>-24734.84407051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-96365.9</v>
      </c>
      <c r="C42" s="25">
        <f aca="true" t="shared" si="15" ref="C42:N42">+C43+C46+C58+C59</f>
        <v>-89826.26999999999</v>
      </c>
      <c r="D42" s="25">
        <f t="shared" si="15"/>
        <v>-69757.29000000001</v>
      </c>
      <c r="E42" s="25">
        <f t="shared" si="15"/>
        <v>-11222.47</v>
      </c>
      <c r="F42" s="25">
        <f t="shared" si="15"/>
        <v>-61061.01</v>
      </c>
      <c r="G42" s="25">
        <f t="shared" si="15"/>
        <v>-101581.91</v>
      </c>
      <c r="H42" s="25">
        <f t="shared" si="15"/>
        <v>-88812.36</v>
      </c>
      <c r="I42" s="25">
        <f>+I43+I46+I58+I59</f>
        <v>-29974.03</v>
      </c>
      <c r="J42" s="25">
        <f>+J43+J46+J58+J59</f>
        <v>-64883.899999999994</v>
      </c>
      <c r="K42" s="25">
        <f>+K43+K46+K58+K59</f>
        <v>-70994.75</v>
      </c>
      <c r="L42" s="25">
        <f>+L43+L46+L58+L59</f>
        <v>-63597.81</v>
      </c>
      <c r="M42" s="25">
        <f t="shared" si="15"/>
        <v>-40202.86</v>
      </c>
      <c r="N42" s="25">
        <f t="shared" si="15"/>
        <v>-25577.079999999998</v>
      </c>
      <c r="O42" s="25">
        <f>+O43+O46+O58+O59</f>
        <v>-813857.64</v>
      </c>
    </row>
    <row r="43" spans="1:15" ht="18.75" customHeight="1">
      <c r="A43" s="17" t="s">
        <v>55</v>
      </c>
      <c r="B43" s="26">
        <f>B44+B45</f>
        <v>-66598.8</v>
      </c>
      <c r="C43" s="26">
        <f>C44+C45</f>
        <v>-68719.2</v>
      </c>
      <c r="D43" s="26">
        <f>D44+D45</f>
        <v>-48803.4</v>
      </c>
      <c r="E43" s="26">
        <f>E44+E45</f>
        <v>-6281.4</v>
      </c>
      <c r="F43" s="26">
        <f aca="true" t="shared" si="16" ref="F43:N43">F44+F45</f>
        <v>-39854.4</v>
      </c>
      <c r="G43" s="26">
        <f t="shared" si="16"/>
        <v>-75680.8</v>
      </c>
      <c r="H43" s="26">
        <f t="shared" si="16"/>
        <v>-67450</v>
      </c>
      <c r="I43" s="26">
        <f>I44+I45</f>
        <v>-20672</v>
      </c>
      <c r="J43" s="26">
        <f>J44+J45</f>
        <v>-41142.6</v>
      </c>
      <c r="K43" s="26">
        <f>K44+K45</f>
        <v>-52025.8</v>
      </c>
      <c r="L43" s="26">
        <f>L44+L45</f>
        <v>-40428.2</v>
      </c>
      <c r="M43" s="26">
        <f t="shared" si="16"/>
        <v>-29750.2</v>
      </c>
      <c r="N43" s="26">
        <f t="shared" si="16"/>
        <v>-19497.8</v>
      </c>
      <c r="O43" s="25">
        <f aca="true" t="shared" si="17" ref="O43:O59">SUM(B43:N43)</f>
        <v>-576904.6</v>
      </c>
    </row>
    <row r="44" spans="1:26" ht="18.75" customHeight="1">
      <c r="A44" s="13" t="s">
        <v>56</v>
      </c>
      <c r="B44" s="20">
        <f>ROUND(-B9*$D$3,2)</f>
        <v>-66598.8</v>
      </c>
      <c r="C44" s="20">
        <f>ROUND(-C9*$D$3,2)</f>
        <v>-68719.2</v>
      </c>
      <c r="D44" s="20">
        <f>ROUND(-D9*$D$3,2)</f>
        <v>-48803.4</v>
      </c>
      <c r="E44" s="20">
        <f>ROUND(-E9*$D$3,2)</f>
        <v>-6281.4</v>
      </c>
      <c r="F44" s="20">
        <f aca="true" t="shared" si="18" ref="F44:N44">ROUND(-F9*$D$3,2)</f>
        <v>-39854.4</v>
      </c>
      <c r="G44" s="20">
        <f t="shared" si="18"/>
        <v>-75680.8</v>
      </c>
      <c r="H44" s="20">
        <f t="shared" si="18"/>
        <v>-67450</v>
      </c>
      <c r="I44" s="20">
        <f>ROUND(-I9*$D$3,2)</f>
        <v>-20672</v>
      </c>
      <c r="J44" s="20">
        <f>ROUND(-J9*$D$3,2)</f>
        <v>-41142.6</v>
      </c>
      <c r="K44" s="20">
        <f>ROUND(-K9*$D$3,2)</f>
        <v>-52025.8</v>
      </c>
      <c r="L44" s="20">
        <f>ROUND(-L9*$D$3,2)</f>
        <v>-40428.2</v>
      </c>
      <c r="M44" s="20">
        <f t="shared" si="18"/>
        <v>-29750.2</v>
      </c>
      <c r="N44" s="20">
        <f t="shared" si="18"/>
        <v>-19497.8</v>
      </c>
      <c r="O44" s="46">
        <f t="shared" si="17"/>
        <v>-576904.6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-29767.1</v>
      </c>
      <c r="C46" s="26">
        <f aca="true" t="shared" si="20" ref="C46:O46">SUM(C47:C57)</f>
        <v>-21107.07</v>
      </c>
      <c r="D46" s="26">
        <f t="shared" si="20"/>
        <v>-20953.89</v>
      </c>
      <c r="E46" s="26">
        <f t="shared" si="20"/>
        <v>-4941.07</v>
      </c>
      <c r="F46" s="26">
        <f t="shared" si="20"/>
        <v>-21206.61</v>
      </c>
      <c r="G46" s="26">
        <f t="shared" si="20"/>
        <v>-25901.11</v>
      </c>
      <c r="H46" s="26">
        <f t="shared" si="20"/>
        <v>-21362.36</v>
      </c>
      <c r="I46" s="26">
        <f t="shared" si="20"/>
        <v>-9302.029999999999</v>
      </c>
      <c r="J46" s="26">
        <f t="shared" si="20"/>
        <v>-23741.3</v>
      </c>
      <c r="K46" s="26">
        <f t="shared" si="20"/>
        <v>-18968.95</v>
      </c>
      <c r="L46" s="26">
        <f t="shared" si="20"/>
        <v>-23169.61</v>
      </c>
      <c r="M46" s="26">
        <f t="shared" si="20"/>
        <v>-10452.66</v>
      </c>
      <c r="N46" s="26">
        <f t="shared" si="20"/>
        <v>-6079.28</v>
      </c>
      <c r="O46" s="26">
        <f t="shared" si="20"/>
        <v>-236953.04000000004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108</v>
      </c>
      <c r="B54" s="24">
        <v>-29767.1</v>
      </c>
      <c r="C54" s="24">
        <v>-21107.07</v>
      </c>
      <c r="D54" s="24"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7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1013414.2073745601</v>
      </c>
      <c r="C61" s="29">
        <f t="shared" si="21"/>
        <v>712883.9389345</v>
      </c>
      <c r="D61" s="29">
        <f t="shared" si="21"/>
        <v>685974.714955</v>
      </c>
      <c r="E61" s="29">
        <f t="shared" si="21"/>
        <v>141212.98791519998</v>
      </c>
      <c r="F61" s="29">
        <f t="shared" si="21"/>
        <v>692912.6084235</v>
      </c>
      <c r="G61" s="29">
        <f t="shared" si="21"/>
        <v>846565.5908</v>
      </c>
      <c r="H61" s="29">
        <f t="shared" si="21"/>
        <v>693601.366</v>
      </c>
      <c r="I61" s="29">
        <f t="shared" si="21"/>
        <v>191690.732268</v>
      </c>
      <c r="J61" s="29">
        <f>+J36+J42</f>
        <v>811065.2030195999</v>
      </c>
      <c r="K61" s="29">
        <f>+K36+K42</f>
        <v>630637.7327176998</v>
      </c>
      <c r="L61" s="29">
        <f>+L36+L42</f>
        <v>770198.8598259201</v>
      </c>
      <c r="M61" s="29">
        <f t="shared" si="21"/>
        <v>358954.26745006995</v>
      </c>
      <c r="N61" s="29">
        <f t="shared" si="21"/>
        <v>205929.12964544003</v>
      </c>
      <c r="O61" s="29">
        <f>SUM(B61:N61)</f>
        <v>7755041.339329491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0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1013414.22</v>
      </c>
      <c r="C64" s="36">
        <f aca="true" t="shared" si="22" ref="C64:N64">SUM(C65:C78)</f>
        <v>712883.94</v>
      </c>
      <c r="D64" s="36">
        <f t="shared" si="22"/>
        <v>685974.71</v>
      </c>
      <c r="E64" s="36">
        <f t="shared" si="22"/>
        <v>141212.99</v>
      </c>
      <c r="F64" s="36">
        <f t="shared" si="22"/>
        <v>692912.61</v>
      </c>
      <c r="G64" s="36">
        <f t="shared" si="22"/>
        <v>846565.59</v>
      </c>
      <c r="H64" s="36">
        <f t="shared" si="22"/>
        <v>693601.36</v>
      </c>
      <c r="I64" s="36">
        <f t="shared" si="22"/>
        <v>191690.73</v>
      </c>
      <c r="J64" s="36">
        <f t="shared" si="22"/>
        <v>811065.21</v>
      </c>
      <c r="K64" s="36">
        <f t="shared" si="22"/>
        <v>630637.73</v>
      </c>
      <c r="L64" s="36">
        <f t="shared" si="22"/>
        <v>770198.86</v>
      </c>
      <c r="M64" s="36">
        <f t="shared" si="22"/>
        <v>358954.26</v>
      </c>
      <c r="N64" s="36">
        <f t="shared" si="22"/>
        <v>205929.13</v>
      </c>
      <c r="O64" s="29">
        <f>SUM(O65:O78)</f>
        <v>7755041.34</v>
      </c>
    </row>
    <row r="65" spans="1:16" ht="18.75" customHeight="1">
      <c r="A65" s="17" t="s">
        <v>70</v>
      </c>
      <c r="B65" s="36">
        <f>196955.57+567.32</f>
        <v>197522.89</v>
      </c>
      <c r="C65" s="36">
        <v>205275.25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402798.14</v>
      </c>
      <c r="P65"/>
    </row>
    <row r="66" spans="1:16" ht="18.75" customHeight="1">
      <c r="A66" s="17" t="s">
        <v>71</v>
      </c>
      <c r="B66" s="36">
        <f>812386.6+3504.73</f>
        <v>815891.33</v>
      </c>
      <c r="C66" s="36">
        <f>504756.67+2852.02</f>
        <v>507608.69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1323500.02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685974.71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685974.71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141212.99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141212.99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692912.61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692912.61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846565.59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846565.59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693601.36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693601.36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191690.73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191690.73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811065.21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811065.21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630637.73</v>
      </c>
      <c r="L74" s="35">
        <v>0</v>
      </c>
      <c r="M74" s="35">
        <v>0</v>
      </c>
      <c r="N74" s="35">
        <v>0</v>
      </c>
      <c r="O74" s="29">
        <f t="shared" si="23"/>
        <v>630637.73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770198.86</v>
      </c>
      <c r="M75" s="35">
        <v>0</v>
      </c>
      <c r="N75" s="61">
        <v>0</v>
      </c>
      <c r="O75" s="26">
        <f t="shared" si="23"/>
        <v>770198.86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358954.26</v>
      </c>
      <c r="N76" s="35">
        <v>0</v>
      </c>
      <c r="O76" s="29">
        <f t="shared" si="23"/>
        <v>358954.26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205929.13</v>
      </c>
      <c r="O77" s="26">
        <f t="shared" si="23"/>
        <v>205929.13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109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2.32981999716476</v>
      </c>
      <c r="C82" s="44">
        <v>2.29558087503847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2.0383667986646348</v>
      </c>
      <c r="C83" s="44">
        <v>1.9236379226121605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1.8680657352919068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2.5989371032206363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2.1811948344475947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1.7296564407821649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2.034357562239472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1.9908816442248967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1.9760834976941313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2.225889199741422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2.128124018512614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2.5267254643459682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2.475366853913862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1" t="s">
        <v>107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2017-10-25T17:40:09Z</dcterms:modified>
  <cp:category/>
  <cp:version/>
  <cp:contentType/>
  <cp:contentStatus/>
</cp:coreProperties>
</file>