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<sst xmlns="http://schemas.openxmlformats.org/spreadsheetml/2006/main" count="112" uniqueCount="110">
  <si>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</si>
  <si>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</si>
  <si>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</si>
  <si>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</si>
  <si>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</si>
  <si>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</si>
  <si>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</si>
  <si>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</si>
  <si>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</si>
  <si>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</si>
  <si>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</si>
  <si>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</si>
  <si>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</si>
  <si>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</si>
  <si>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</si>
  <si>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</si>
  <si>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</si>
  <si>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</si>
  <si>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</si>
  <si>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</si>
  <si>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</si>
  <si>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</si>
  <si>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</si>
  <si>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</si>
  <si>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</si>
  <si>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</si>
  <si>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</si>
  <si>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</si>
  <si>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</si>
  <si>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</si>
  <si>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</si>
  <si>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</si>
  <si>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</si>
  <si>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</si>
  <si>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</si>
  <si>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</si>
  <si>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</si>
  <si>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</si>
  <si>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</si>
  <si>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</si>
  <si>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</si>
  <si>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</si>
  <si>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</si>
  <si>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</si>
  <si>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</si>
  <si>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</si>
  <si>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</si>
  <si>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</si>
  <si>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</si>
  <si>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</si>
  <si>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</si>
  <si>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</si>
  <si>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</si>
  <si>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</si>
  <si>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</si>
  <si>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</si>
  <si>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</si>
  <si>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</si>
  <si>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</si>
  <si>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</si>
  <si>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</si>
  <si>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</si>
  <si>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</si>
  <si>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</si>
  <si>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</si>
  <si>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</si>
  <si>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</si>
  <si>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</si>
  <si>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</si>
  <si>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</si>
  <si>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</si>
  <si>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</si>
  <si>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</si>
  <si>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</si>
  <si>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</si>
  <si>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</si>
  <si>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</si>
  <si>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</si>
  <si>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</si>
  <si>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</si>
  <si>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</si>
  <si>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</si>
  <si>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</si>
  <si>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</si>
  <si>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</si>
  <si>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</si>
  <si>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</si>
  <si>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</si>
  <si>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</si>
  <si>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</si>
  <si>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</si>
  <si>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</si>
  <si>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</si>
  <si>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</si>
  <si>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</si>
  <si>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</si>
  <si>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</si>
  <si>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</si>
  <si>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</si>
  <si>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</si>
  <si>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</si>
  <si>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</si>
  <si>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</si>
  <si>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</si>
  <si>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</si>
  <si>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</si>
  <si>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16/10/17 - VENCIMENTO 23/10/17</t>
  </si>
  <si>
    <t>8. Tarifa de Remuneração por Passageiro (2)</t>
  </si>
  <si>
    <t>5.2.8. Ajuste de Remuneração Previsto Contratualmente  (1)</t>
  </si>
  <si>
    <t>(1) Ajuste de remuneração, previsto contratualmente, período de 25/08 a 24/09/17, parcela 14/20.
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</si>
</sst>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5.753906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100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506431</v>
      </c>
      <c r="C7" s="10">
        <f>C8+C20+C24</f>
        <v>382860</v>
      </c>
      <c r="D7" s="10">
        <f>D8+D20+D24</f>
        <v>384426</v>
      </c>
      <c r="E7" s="10">
        <f>E8+E20+E24</f>
        <v>54017</v>
      </c>
      <c r="F7" s="10">
        <f aca="true" t="shared" si="0" ref="F7:N7">F8+F20+F24</f>
        <v>334089</v>
      </c>
      <c r="G7" s="10">
        <f t="shared" si="0"/>
        <v>532643</v>
      </c>
      <c r="H7" s="10">
        <f>H8+H20+H24</f>
        <v>374099</v>
      </c>
      <c r="I7" s="10">
        <f>I8+I20+I24</f>
        <v>106401</v>
      </c>
      <c r="J7" s="10">
        <f>J8+J20+J24</f>
        <v>421099</v>
      </c>
      <c r="K7" s="10">
        <f>K8+K20+K24</f>
        <v>301814</v>
      </c>
      <c r="L7" s="10">
        <f>L8+L20+L24</f>
        <v>372966</v>
      </c>
      <c r="M7" s="10">
        <f t="shared" si="0"/>
        <v>152275</v>
      </c>
      <c r="N7" s="10">
        <f t="shared" si="0"/>
        <v>90864</v>
      </c>
      <c r="O7" s="10">
        <f>+O8+O20+O24</f>
        <v>4013984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205907</v>
      </c>
      <c r="C8" s="12">
        <f>+C9+C12+C16</f>
        <v>167877</v>
      </c>
      <c r="D8" s="12">
        <f>+D9+D12+D16</f>
        <v>181845</v>
      </c>
      <c r="E8" s="12">
        <f>+E9+E12+E16</f>
        <v>23988</v>
      </c>
      <c r="F8" s="12">
        <f aca="true" t="shared" si="1" ref="F8:N8">+F9+F12+F16</f>
        <v>145358</v>
      </c>
      <c r="G8" s="12">
        <f t="shared" si="1"/>
        <v>238060</v>
      </c>
      <c r="H8" s="12">
        <f>+H9+H12+H16</f>
        <v>160693</v>
      </c>
      <c r="I8" s="12">
        <f>+I9+I12+I16</f>
        <v>48383</v>
      </c>
      <c r="J8" s="12">
        <f>+J9+J12+J16</f>
        <v>188751</v>
      </c>
      <c r="K8" s="12">
        <f>+K9+K12+K16</f>
        <v>136609</v>
      </c>
      <c r="L8" s="12">
        <f>+L9+L12+L16</f>
        <v>156227</v>
      </c>
      <c r="M8" s="12">
        <f t="shared" si="1"/>
        <v>74714</v>
      </c>
      <c r="N8" s="12">
        <f t="shared" si="1"/>
        <v>45517</v>
      </c>
      <c r="O8" s="12">
        <f>SUM(B8:N8)</f>
        <v>1773929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19571</v>
      </c>
      <c r="C9" s="14">
        <v>20493</v>
      </c>
      <c r="D9" s="14">
        <v>14754</v>
      </c>
      <c r="E9" s="14">
        <v>1678</v>
      </c>
      <c r="F9" s="14">
        <v>12115</v>
      </c>
      <c r="G9" s="14">
        <v>22342</v>
      </c>
      <c r="H9" s="14">
        <v>19425</v>
      </c>
      <c r="I9" s="14">
        <v>5880</v>
      </c>
      <c r="J9" s="14">
        <v>12368</v>
      </c>
      <c r="K9" s="14">
        <v>15580</v>
      </c>
      <c r="L9" s="14">
        <v>12274</v>
      </c>
      <c r="M9" s="14">
        <v>8454</v>
      </c>
      <c r="N9" s="14">
        <v>5309</v>
      </c>
      <c r="O9" s="12">
        <f aca="true" t="shared" si="2" ref="O9:O19">SUM(B9:N9)</f>
        <v>170243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19571</v>
      </c>
      <c r="C10" s="14">
        <f>+C9-C11</f>
        <v>20493</v>
      </c>
      <c r="D10" s="14">
        <f>+D9-D11</f>
        <v>14754</v>
      </c>
      <c r="E10" s="14">
        <f>+E9-E11</f>
        <v>1678</v>
      </c>
      <c r="F10" s="14">
        <f aca="true" t="shared" si="3" ref="F10:N10">+F9-F11</f>
        <v>12115</v>
      </c>
      <c r="G10" s="14">
        <f t="shared" si="3"/>
        <v>22342</v>
      </c>
      <c r="H10" s="14">
        <f>+H9-H11</f>
        <v>19425</v>
      </c>
      <c r="I10" s="14">
        <f>+I9-I11</f>
        <v>5880</v>
      </c>
      <c r="J10" s="14">
        <f>+J9-J11</f>
        <v>12368</v>
      </c>
      <c r="K10" s="14">
        <f>+K9-K11</f>
        <v>15580</v>
      </c>
      <c r="L10" s="14">
        <f>+L9-L11</f>
        <v>12274</v>
      </c>
      <c r="M10" s="14">
        <f t="shared" si="3"/>
        <v>8454</v>
      </c>
      <c r="N10" s="14">
        <f t="shared" si="3"/>
        <v>5309</v>
      </c>
      <c r="O10" s="12">
        <f t="shared" si="2"/>
        <v>170243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175210</v>
      </c>
      <c r="C12" s="14">
        <f>C13+C14+C15</f>
        <v>138903</v>
      </c>
      <c r="D12" s="14">
        <f>D13+D14+D15</f>
        <v>158253</v>
      </c>
      <c r="E12" s="14">
        <f>E13+E14+E15</f>
        <v>21181</v>
      </c>
      <c r="F12" s="14">
        <f aca="true" t="shared" si="4" ref="F12:N12">F13+F14+F15</f>
        <v>125659</v>
      </c>
      <c r="G12" s="14">
        <f t="shared" si="4"/>
        <v>202308</v>
      </c>
      <c r="H12" s="14">
        <f>H13+H14+H15</f>
        <v>133058</v>
      </c>
      <c r="I12" s="14">
        <f>I13+I14+I15</f>
        <v>39967</v>
      </c>
      <c r="J12" s="14">
        <f>J13+J14+J15</f>
        <v>165616</v>
      </c>
      <c r="K12" s="14">
        <f>K13+K14+K15</f>
        <v>113969</v>
      </c>
      <c r="L12" s="14">
        <f>L13+L14+L15</f>
        <v>134362</v>
      </c>
      <c r="M12" s="14">
        <f t="shared" si="4"/>
        <v>62691</v>
      </c>
      <c r="N12" s="14">
        <f t="shared" si="4"/>
        <v>38335</v>
      </c>
      <c r="O12" s="12">
        <f t="shared" si="2"/>
        <v>1509512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80846</v>
      </c>
      <c r="C13" s="14">
        <v>65687</v>
      </c>
      <c r="D13" s="14">
        <v>72275</v>
      </c>
      <c r="E13" s="14">
        <v>9752</v>
      </c>
      <c r="F13" s="14">
        <v>57022</v>
      </c>
      <c r="G13" s="14">
        <v>93017</v>
      </c>
      <c r="H13" s="14">
        <v>64162</v>
      </c>
      <c r="I13" s="14">
        <v>19496</v>
      </c>
      <c r="J13" s="14">
        <v>79890</v>
      </c>
      <c r="K13" s="14">
        <v>52655</v>
      </c>
      <c r="L13" s="14">
        <v>62517</v>
      </c>
      <c r="M13" s="14">
        <v>28689</v>
      </c>
      <c r="N13" s="14">
        <v>17368</v>
      </c>
      <c r="O13" s="12">
        <f t="shared" si="2"/>
        <v>703376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89336</v>
      </c>
      <c r="C14" s="14">
        <v>66847</v>
      </c>
      <c r="D14" s="14">
        <v>82719</v>
      </c>
      <c r="E14" s="14">
        <v>10686</v>
      </c>
      <c r="F14" s="14">
        <v>64168</v>
      </c>
      <c r="G14" s="14">
        <v>100324</v>
      </c>
      <c r="H14" s="14">
        <v>64101</v>
      </c>
      <c r="I14" s="14">
        <v>19047</v>
      </c>
      <c r="J14" s="14">
        <v>82347</v>
      </c>
      <c r="K14" s="14">
        <v>57670</v>
      </c>
      <c r="L14" s="14">
        <v>68354</v>
      </c>
      <c r="M14" s="14">
        <v>31984</v>
      </c>
      <c r="N14" s="14">
        <v>19991</v>
      </c>
      <c r="O14" s="12">
        <f t="shared" si="2"/>
        <v>757574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5028</v>
      </c>
      <c r="C15" s="14">
        <v>6369</v>
      </c>
      <c r="D15" s="14">
        <v>3259</v>
      </c>
      <c r="E15" s="14">
        <v>743</v>
      </c>
      <c r="F15" s="14">
        <v>4469</v>
      </c>
      <c r="G15" s="14">
        <v>8967</v>
      </c>
      <c r="H15" s="14">
        <v>4795</v>
      </c>
      <c r="I15" s="14">
        <v>1424</v>
      </c>
      <c r="J15" s="14">
        <v>3379</v>
      </c>
      <c r="K15" s="14">
        <v>3644</v>
      </c>
      <c r="L15" s="14">
        <v>3491</v>
      </c>
      <c r="M15" s="14">
        <v>2018</v>
      </c>
      <c r="N15" s="14">
        <v>976</v>
      </c>
      <c r="O15" s="12">
        <f t="shared" si="2"/>
        <v>48562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11126</v>
      </c>
      <c r="C16" s="14">
        <f>C17+C18+C19</f>
        <v>8481</v>
      </c>
      <c r="D16" s="14">
        <f>D17+D18+D19</f>
        <v>8838</v>
      </c>
      <c r="E16" s="14">
        <f>E17+E18+E19</f>
        <v>1129</v>
      </c>
      <c r="F16" s="14">
        <f aca="true" t="shared" si="5" ref="F16:N16">F17+F18+F19</f>
        <v>7584</v>
      </c>
      <c r="G16" s="14">
        <f t="shared" si="5"/>
        <v>13410</v>
      </c>
      <c r="H16" s="14">
        <f>H17+H18+H19</f>
        <v>8210</v>
      </c>
      <c r="I16" s="14">
        <f>I17+I18+I19</f>
        <v>2536</v>
      </c>
      <c r="J16" s="14">
        <f>J17+J18+J19</f>
        <v>10767</v>
      </c>
      <c r="K16" s="14">
        <f>K17+K18+K19</f>
        <v>7060</v>
      </c>
      <c r="L16" s="14">
        <f>L17+L18+L19</f>
        <v>9591</v>
      </c>
      <c r="M16" s="14">
        <f t="shared" si="5"/>
        <v>3569</v>
      </c>
      <c r="N16" s="14">
        <f t="shared" si="5"/>
        <v>1873</v>
      </c>
      <c r="O16" s="12">
        <f t="shared" si="2"/>
        <v>94174</v>
      </c>
    </row>
    <row r="17" spans="1:26" ht="18.75" customHeight="1">
      <c r="A17" s="15" t="s">
        <v>16</v>
      </c>
      <c r="B17" s="14">
        <v>11075</v>
      </c>
      <c r="C17" s="14">
        <v>8419</v>
      </c>
      <c r="D17" s="14">
        <v>8788</v>
      </c>
      <c r="E17" s="14">
        <v>1123</v>
      </c>
      <c r="F17" s="14">
        <v>7545</v>
      </c>
      <c r="G17" s="14">
        <v>13353</v>
      </c>
      <c r="H17" s="14">
        <v>8176</v>
      </c>
      <c r="I17" s="14">
        <v>2527</v>
      </c>
      <c r="J17" s="14">
        <v>10726</v>
      </c>
      <c r="K17" s="14">
        <v>7006</v>
      </c>
      <c r="L17" s="14">
        <v>9530</v>
      </c>
      <c r="M17" s="14">
        <v>3533</v>
      </c>
      <c r="N17" s="14">
        <v>1854</v>
      </c>
      <c r="O17" s="12">
        <f t="shared" si="2"/>
        <v>93655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43</v>
      </c>
      <c r="C18" s="14">
        <v>50</v>
      </c>
      <c r="D18" s="14">
        <v>42</v>
      </c>
      <c r="E18" s="14">
        <v>6</v>
      </c>
      <c r="F18" s="14">
        <v>24</v>
      </c>
      <c r="G18" s="14">
        <v>55</v>
      </c>
      <c r="H18" s="14">
        <v>30</v>
      </c>
      <c r="I18" s="14">
        <v>7</v>
      </c>
      <c r="J18" s="14">
        <v>39</v>
      </c>
      <c r="K18" s="14">
        <v>52</v>
      </c>
      <c r="L18" s="14">
        <v>54</v>
      </c>
      <c r="M18" s="14">
        <v>33</v>
      </c>
      <c r="N18" s="14">
        <v>19</v>
      </c>
      <c r="O18" s="12">
        <f t="shared" si="2"/>
        <v>454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8</v>
      </c>
      <c r="C19" s="14">
        <v>12</v>
      </c>
      <c r="D19" s="14">
        <v>8</v>
      </c>
      <c r="E19" s="14">
        <v>0</v>
      </c>
      <c r="F19" s="14">
        <v>15</v>
      </c>
      <c r="G19" s="14">
        <v>2</v>
      </c>
      <c r="H19" s="14">
        <v>4</v>
      </c>
      <c r="I19" s="14">
        <v>2</v>
      </c>
      <c r="J19" s="14">
        <v>2</v>
      </c>
      <c r="K19" s="14">
        <v>2</v>
      </c>
      <c r="L19" s="14">
        <v>7</v>
      </c>
      <c r="M19" s="14">
        <v>3</v>
      </c>
      <c r="N19" s="14">
        <v>0</v>
      </c>
      <c r="O19" s="12">
        <f t="shared" si="2"/>
        <v>65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128956</v>
      </c>
      <c r="C20" s="18">
        <f>C21+C22+C23</f>
        <v>83554</v>
      </c>
      <c r="D20" s="18">
        <f>D21+D22+D23</f>
        <v>77158</v>
      </c>
      <c r="E20" s="18">
        <f>E21+E22+E23</f>
        <v>9766</v>
      </c>
      <c r="F20" s="18">
        <f aca="true" t="shared" si="6" ref="F20:N20">F21+F22+F23</f>
        <v>66575</v>
      </c>
      <c r="G20" s="18">
        <f t="shared" si="6"/>
        <v>108428</v>
      </c>
      <c r="H20" s="18">
        <f>H21+H22+H23</f>
        <v>88467</v>
      </c>
      <c r="I20" s="18">
        <f>I21+I22+I23</f>
        <v>24828</v>
      </c>
      <c r="J20" s="18">
        <f>J21+J22+J23</f>
        <v>104984</v>
      </c>
      <c r="K20" s="18">
        <f>K21+K22+K23</f>
        <v>69099</v>
      </c>
      <c r="L20" s="18">
        <f>L21+L22+L23</f>
        <v>108245</v>
      </c>
      <c r="M20" s="18">
        <f t="shared" si="6"/>
        <v>41380</v>
      </c>
      <c r="N20" s="18">
        <f t="shared" si="6"/>
        <v>23762</v>
      </c>
      <c r="O20" s="12">
        <f aca="true" t="shared" si="7" ref="O20:O26">SUM(B20:N20)</f>
        <v>935202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64260</v>
      </c>
      <c r="C21" s="14">
        <v>44455</v>
      </c>
      <c r="D21" s="14">
        <v>38628</v>
      </c>
      <c r="E21" s="14">
        <v>5623</v>
      </c>
      <c r="F21" s="14">
        <v>33150</v>
      </c>
      <c r="G21" s="14">
        <v>54931</v>
      </c>
      <c r="H21" s="14">
        <v>47795</v>
      </c>
      <c r="I21" s="14">
        <v>13613</v>
      </c>
      <c r="J21" s="14">
        <v>55797</v>
      </c>
      <c r="K21" s="14">
        <v>35604</v>
      </c>
      <c r="L21" s="14">
        <v>55015</v>
      </c>
      <c r="M21" s="14">
        <v>21229</v>
      </c>
      <c r="N21" s="14">
        <v>11800</v>
      </c>
      <c r="O21" s="12">
        <f t="shared" si="7"/>
        <v>481900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62031</v>
      </c>
      <c r="C22" s="14">
        <v>36779</v>
      </c>
      <c r="D22" s="14">
        <v>37256</v>
      </c>
      <c r="E22" s="14">
        <v>3933</v>
      </c>
      <c r="F22" s="14">
        <v>31808</v>
      </c>
      <c r="G22" s="14">
        <v>50315</v>
      </c>
      <c r="H22" s="14">
        <v>38928</v>
      </c>
      <c r="I22" s="14">
        <v>10715</v>
      </c>
      <c r="J22" s="14">
        <v>47476</v>
      </c>
      <c r="K22" s="14">
        <v>32064</v>
      </c>
      <c r="L22" s="14">
        <v>51299</v>
      </c>
      <c r="M22" s="14">
        <v>19234</v>
      </c>
      <c r="N22" s="14">
        <v>11501</v>
      </c>
      <c r="O22" s="12">
        <f t="shared" si="7"/>
        <v>433339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2665</v>
      </c>
      <c r="C23" s="14">
        <v>2320</v>
      </c>
      <c r="D23" s="14">
        <v>1274</v>
      </c>
      <c r="E23" s="14">
        <v>210</v>
      </c>
      <c r="F23" s="14">
        <v>1617</v>
      </c>
      <c r="G23" s="14">
        <v>3182</v>
      </c>
      <c r="H23" s="14">
        <v>1744</v>
      </c>
      <c r="I23" s="14">
        <v>500</v>
      </c>
      <c r="J23" s="14">
        <v>1711</v>
      </c>
      <c r="K23" s="14">
        <v>1431</v>
      </c>
      <c r="L23" s="14">
        <v>1931</v>
      </c>
      <c r="M23" s="14">
        <v>917</v>
      </c>
      <c r="N23" s="14">
        <v>461</v>
      </c>
      <c r="O23" s="12">
        <f t="shared" si="7"/>
        <v>19963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171568</v>
      </c>
      <c r="C24" s="14">
        <f>C25+C26</f>
        <v>131429</v>
      </c>
      <c r="D24" s="14">
        <f>D25+D26</f>
        <v>125423</v>
      </c>
      <c r="E24" s="14">
        <f>E25+E26</f>
        <v>20263</v>
      </c>
      <c r="F24" s="14">
        <f aca="true" t="shared" si="8" ref="F24:N24">F25+F26</f>
        <v>122156</v>
      </c>
      <c r="G24" s="14">
        <f t="shared" si="8"/>
        <v>186155</v>
      </c>
      <c r="H24" s="14">
        <f>H25+H26</f>
        <v>124939</v>
      </c>
      <c r="I24" s="14">
        <f>I25+I26</f>
        <v>33190</v>
      </c>
      <c r="J24" s="14">
        <f>J25+J26</f>
        <v>127364</v>
      </c>
      <c r="K24" s="14">
        <f>K25+K26</f>
        <v>96106</v>
      </c>
      <c r="L24" s="14">
        <f>L25+L26</f>
        <v>108494</v>
      </c>
      <c r="M24" s="14">
        <f t="shared" si="8"/>
        <v>36181</v>
      </c>
      <c r="N24" s="14">
        <f t="shared" si="8"/>
        <v>21585</v>
      </c>
      <c r="O24" s="12">
        <f t="shared" si="7"/>
        <v>1304853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68982</v>
      </c>
      <c r="C25" s="14">
        <v>61004</v>
      </c>
      <c r="D25" s="14">
        <v>57178</v>
      </c>
      <c r="E25" s="14">
        <v>10707</v>
      </c>
      <c r="F25" s="14">
        <v>55767</v>
      </c>
      <c r="G25" s="14">
        <v>90827</v>
      </c>
      <c r="H25" s="14">
        <v>62519</v>
      </c>
      <c r="I25" s="14">
        <v>18090</v>
      </c>
      <c r="J25" s="14">
        <v>53498</v>
      </c>
      <c r="K25" s="14">
        <v>46505</v>
      </c>
      <c r="L25" s="14">
        <v>45876</v>
      </c>
      <c r="M25" s="14">
        <v>15429</v>
      </c>
      <c r="N25" s="14">
        <v>8068</v>
      </c>
      <c r="O25" s="12">
        <f t="shared" si="7"/>
        <v>594450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102586</v>
      </c>
      <c r="C26" s="14">
        <v>70425</v>
      </c>
      <c r="D26" s="14">
        <v>68245</v>
      </c>
      <c r="E26" s="14">
        <v>9556</v>
      </c>
      <c r="F26" s="14">
        <v>66389</v>
      </c>
      <c r="G26" s="14">
        <v>95328</v>
      </c>
      <c r="H26" s="14">
        <v>62420</v>
      </c>
      <c r="I26" s="14">
        <v>15100</v>
      </c>
      <c r="J26" s="14">
        <v>73866</v>
      </c>
      <c r="K26" s="14">
        <v>49601</v>
      </c>
      <c r="L26" s="14">
        <v>62618</v>
      </c>
      <c r="M26" s="14">
        <v>20752</v>
      </c>
      <c r="N26" s="14">
        <v>13517</v>
      </c>
      <c r="O26" s="12">
        <f t="shared" si="7"/>
        <v>710403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1062075.7388132603</v>
      </c>
      <c r="C36" s="60">
        <f aca="true" t="shared" si="11" ref="C36:N36">C37+C38+C39+C40</f>
        <v>775608.8232299999</v>
      </c>
      <c r="D36" s="60">
        <f t="shared" si="11"/>
        <v>728399.4781213001</v>
      </c>
      <c r="E36" s="60">
        <f t="shared" si="11"/>
        <v>140437.8682128</v>
      </c>
      <c r="F36" s="60">
        <f t="shared" si="11"/>
        <v>728785.6145424499</v>
      </c>
      <c r="G36" s="60">
        <f t="shared" si="11"/>
        <v>921364.8064</v>
      </c>
      <c r="H36" s="60">
        <f t="shared" si="11"/>
        <v>764609.5815</v>
      </c>
      <c r="I36" s="60">
        <f>I37+I38+I39+I40</f>
        <v>211860.84628019997</v>
      </c>
      <c r="J36" s="60">
        <f>J37+J38+J39+J40</f>
        <v>836300.5186681999</v>
      </c>
      <c r="K36" s="60">
        <f>K37+K38+K39+K40</f>
        <v>675391.2196201999</v>
      </c>
      <c r="L36" s="60">
        <f>L37+L38+L39+L40</f>
        <v>797889.0111881599</v>
      </c>
      <c r="M36" s="60">
        <f t="shared" si="11"/>
        <v>387133.18100324995</v>
      </c>
      <c r="N36" s="60">
        <f t="shared" si="11"/>
        <v>224942.18467584</v>
      </c>
      <c r="O36" s="60">
        <f>O37+O38+O39+O40</f>
        <v>8254798.87225566</v>
      </c>
    </row>
    <row r="37" spans="1:15" ht="18.75" customHeight="1">
      <c r="A37" s="57" t="s">
        <v>50</v>
      </c>
      <c r="B37" s="54">
        <f aca="true" t="shared" si="12" ref="B37:N37">B29*B7</f>
        <v>1057883.7159000002</v>
      </c>
      <c r="C37" s="54">
        <f t="shared" si="12"/>
        <v>772611.4799999999</v>
      </c>
      <c r="D37" s="54">
        <f t="shared" si="12"/>
        <v>718184.6532000001</v>
      </c>
      <c r="E37" s="54">
        <f t="shared" si="12"/>
        <v>140130.9014</v>
      </c>
      <c r="F37" s="54">
        <f t="shared" si="12"/>
        <v>728748.3356999999</v>
      </c>
      <c r="G37" s="54">
        <f t="shared" si="12"/>
        <v>921419.1257</v>
      </c>
      <c r="H37" s="54">
        <f t="shared" si="12"/>
        <v>760954.7759</v>
      </c>
      <c r="I37" s="54">
        <f>I29*I7</f>
        <v>211801.8306</v>
      </c>
      <c r="J37" s="54">
        <f>J29*J7</f>
        <v>832091.624</v>
      </c>
      <c r="K37" s="54">
        <f>K29*K7</f>
        <v>671687.0569999999</v>
      </c>
      <c r="L37" s="54">
        <f>L29*L7</f>
        <v>793559.7581999999</v>
      </c>
      <c r="M37" s="54">
        <f t="shared" si="12"/>
        <v>384646.64999999997</v>
      </c>
      <c r="N37" s="54">
        <f t="shared" si="12"/>
        <v>224888.4</v>
      </c>
      <c r="O37" s="56">
        <f>SUM(B37:N37)</f>
        <v>8218608.3076</v>
      </c>
    </row>
    <row r="38" spans="1:15" ht="18.75" customHeight="1">
      <c r="A38" s="57" t="s">
        <v>51</v>
      </c>
      <c r="B38" s="54">
        <f aca="true" t="shared" si="13" ref="B38:N38">B30*B7</f>
        <v>-3137.10708674</v>
      </c>
      <c r="C38" s="54">
        <f t="shared" si="13"/>
        <v>-2247.19677</v>
      </c>
      <c r="D38" s="54">
        <f t="shared" si="13"/>
        <v>-2133.5450787</v>
      </c>
      <c r="E38" s="54">
        <f t="shared" si="13"/>
        <v>-339.3131872</v>
      </c>
      <c r="F38" s="54">
        <f t="shared" si="13"/>
        <v>-2124.12115755</v>
      </c>
      <c r="G38" s="54">
        <f t="shared" si="13"/>
        <v>-2716.4793000000004</v>
      </c>
      <c r="H38" s="54">
        <f t="shared" si="13"/>
        <v>-2094.9544</v>
      </c>
      <c r="I38" s="54">
        <f>I30*I7</f>
        <v>-595.8243198</v>
      </c>
      <c r="J38" s="54">
        <f>J30*J7</f>
        <v>-2395.2953318</v>
      </c>
      <c r="K38" s="54">
        <f>K30*K7</f>
        <v>-1921.2573798</v>
      </c>
      <c r="L38" s="54">
        <f>L30*L7</f>
        <v>-2331.12701184</v>
      </c>
      <c r="M38" s="54">
        <f t="shared" si="13"/>
        <v>-1122.04899675</v>
      </c>
      <c r="N38" s="54">
        <f t="shared" si="13"/>
        <v>-665.25532416</v>
      </c>
      <c r="O38" s="25">
        <f>SUM(B38:N38)</f>
        <v>-23823.52534434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-104136.9</v>
      </c>
      <c r="C42" s="25">
        <f aca="true" t="shared" si="15" ref="C42:N42">+C43+C46+C58+C59</f>
        <v>-98980.47</v>
      </c>
      <c r="D42" s="25">
        <f t="shared" si="15"/>
        <v>-77019.09</v>
      </c>
      <c r="E42" s="25">
        <f t="shared" si="15"/>
        <v>-10817.47</v>
      </c>
      <c r="F42" s="25">
        <f t="shared" si="15"/>
        <v>-67243.61</v>
      </c>
      <c r="G42" s="25">
        <f t="shared" si="15"/>
        <v>-110800.71</v>
      </c>
      <c r="H42" s="25">
        <f t="shared" si="15"/>
        <v>-95177.36</v>
      </c>
      <c r="I42" s="25">
        <f>+I43+I46+I58+I59</f>
        <v>-31646.03</v>
      </c>
      <c r="J42" s="25">
        <f>+J43+J46+J58+J59</f>
        <v>-70739.7</v>
      </c>
      <c r="K42" s="25">
        <f>+K43+K46+K58+K59</f>
        <v>-78172.95</v>
      </c>
      <c r="L42" s="25">
        <f>+L43+L46+L58+L59</f>
        <v>-69810.81</v>
      </c>
      <c r="M42" s="25">
        <f t="shared" si="15"/>
        <v>-42577.86</v>
      </c>
      <c r="N42" s="25">
        <f t="shared" si="15"/>
        <v>-26253.48</v>
      </c>
      <c r="O42" s="25">
        <f>+O43+O46+O58+O59</f>
        <v>-883376.44</v>
      </c>
    </row>
    <row r="43" spans="1:15" ht="18.75" customHeight="1">
      <c r="A43" s="17" t="s">
        <v>55</v>
      </c>
      <c r="B43" s="26">
        <f>B44+B45</f>
        <v>-74369.8</v>
      </c>
      <c r="C43" s="26">
        <f>C44+C45</f>
        <v>-77873.4</v>
      </c>
      <c r="D43" s="26">
        <f>D44+D45</f>
        <v>-56065.2</v>
      </c>
      <c r="E43" s="26">
        <f>E44+E45</f>
        <v>-6376.4</v>
      </c>
      <c r="F43" s="26">
        <f aca="true" t="shared" si="16" ref="F43:N43">F44+F45</f>
        <v>-46037</v>
      </c>
      <c r="G43" s="26">
        <f t="shared" si="16"/>
        <v>-84899.6</v>
      </c>
      <c r="H43" s="26">
        <f t="shared" si="16"/>
        <v>-73815</v>
      </c>
      <c r="I43" s="26">
        <f>I44+I45</f>
        <v>-22344</v>
      </c>
      <c r="J43" s="26">
        <f>J44+J45</f>
        <v>-46998.4</v>
      </c>
      <c r="K43" s="26">
        <f>K44+K45</f>
        <v>-59204</v>
      </c>
      <c r="L43" s="26">
        <f>L44+L45</f>
        <v>-46641.2</v>
      </c>
      <c r="M43" s="26">
        <f t="shared" si="16"/>
        <v>-32125.2</v>
      </c>
      <c r="N43" s="26">
        <f t="shared" si="16"/>
        <v>-20174.2</v>
      </c>
      <c r="O43" s="25">
        <f aca="true" t="shared" si="17" ref="O43:O59">SUM(B43:N43)</f>
        <v>-646923.3999999999</v>
      </c>
    </row>
    <row r="44" spans="1:26" ht="18.75" customHeight="1">
      <c r="A44" s="13" t="s">
        <v>56</v>
      </c>
      <c r="B44" s="20">
        <f>ROUND(-B9*$D$3,2)</f>
        <v>-74369.8</v>
      </c>
      <c r="C44" s="20">
        <f>ROUND(-C9*$D$3,2)</f>
        <v>-77873.4</v>
      </c>
      <c r="D44" s="20">
        <f>ROUND(-D9*$D$3,2)</f>
        <v>-56065.2</v>
      </c>
      <c r="E44" s="20">
        <f>ROUND(-E9*$D$3,2)</f>
        <v>-6376.4</v>
      </c>
      <c r="F44" s="20">
        <f aca="true" t="shared" si="18" ref="F44:N44">ROUND(-F9*$D$3,2)</f>
        <v>-46037</v>
      </c>
      <c r="G44" s="20">
        <f t="shared" si="18"/>
        <v>-84899.6</v>
      </c>
      <c r="H44" s="20">
        <f t="shared" si="18"/>
        <v>-73815</v>
      </c>
      <c r="I44" s="20">
        <f>ROUND(-I9*$D$3,2)</f>
        <v>-22344</v>
      </c>
      <c r="J44" s="20">
        <f>ROUND(-J9*$D$3,2)</f>
        <v>-46998.4</v>
      </c>
      <c r="K44" s="20">
        <f>ROUND(-K9*$D$3,2)</f>
        <v>-59204</v>
      </c>
      <c r="L44" s="20">
        <f>ROUND(-L9*$D$3,2)</f>
        <v>-46641.2</v>
      </c>
      <c r="M44" s="20">
        <f t="shared" si="18"/>
        <v>-32125.2</v>
      </c>
      <c r="N44" s="20">
        <f t="shared" si="18"/>
        <v>-20174.2</v>
      </c>
      <c r="O44" s="46">
        <f t="shared" si="17"/>
        <v>-646923.3999999999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-29767.1</v>
      </c>
      <c r="C46" s="26">
        <f aca="true" t="shared" si="20" ref="C46:O46">SUM(C47:C57)</f>
        <v>-21107.07</v>
      </c>
      <c r="D46" s="26">
        <f t="shared" si="20"/>
        <v>-20953.89</v>
      </c>
      <c r="E46" s="26">
        <f t="shared" si="20"/>
        <v>-4441.07</v>
      </c>
      <c r="F46" s="26">
        <f t="shared" si="20"/>
        <v>-21206.61</v>
      </c>
      <c r="G46" s="26">
        <f t="shared" si="20"/>
        <v>-25901.11</v>
      </c>
      <c r="H46" s="26">
        <f t="shared" si="20"/>
        <v>-21362.36</v>
      </c>
      <c r="I46" s="26">
        <f t="shared" si="20"/>
        <v>-9302.029999999999</v>
      </c>
      <c r="J46" s="26">
        <f t="shared" si="20"/>
        <v>-23741.3</v>
      </c>
      <c r="K46" s="26">
        <f t="shared" si="20"/>
        <v>-18968.95</v>
      </c>
      <c r="L46" s="26">
        <f t="shared" si="20"/>
        <v>-23169.61</v>
      </c>
      <c r="M46" s="26">
        <f t="shared" si="20"/>
        <v>-10452.66</v>
      </c>
      <c r="N46" s="26">
        <f t="shared" si="20"/>
        <v>-6079.28</v>
      </c>
      <c r="O46" s="26">
        <f t="shared" si="20"/>
        <v>-236453.04000000004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-500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108</v>
      </c>
      <c r="B54" s="24">
        <v>-29767.1</v>
      </c>
      <c r="C54" s="24">
        <v>-21107.07</v>
      </c>
      <c r="D54" s="24">
        <v>-20453.89</v>
      </c>
      <c r="E54" s="24">
        <v>-3941.07</v>
      </c>
      <c r="F54" s="24">
        <v>-20706.61</v>
      </c>
      <c r="G54" s="24">
        <v>-25401.11</v>
      </c>
      <c r="H54" s="24">
        <v>-20862.36</v>
      </c>
      <c r="I54" s="24">
        <v>-5802.03</v>
      </c>
      <c r="J54" s="24">
        <v>-23741.3</v>
      </c>
      <c r="K54" s="24">
        <v>-18968.95</v>
      </c>
      <c r="L54" s="24">
        <v>-23169.61</v>
      </c>
      <c r="M54" s="24">
        <v>-10452.66</v>
      </c>
      <c r="N54" s="24">
        <v>-6079.28</v>
      </c>
      <c r="O54" s="24">
        <f t="shared" si="17"/>
        <v>-230453.04000000004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957938.8388132603</v>
      </c>
      <c r="C61" s="29">
        <f t="shared" si="21"/>
        <v>676628.3532299999</v>
      </c>
      <c r="D61" s="29">
        <f t="shared" si="21"/>
        <v>651380.3881213001</v>
      </c>
      <c r="E61" s="29">
        <f t="shared" si="21"/>
        <v>129620.3982128</v>
      </c>
      <c r="F61" s="29">
        <f t="shared" si="21"/>
        <v>661542.00454245</v>
      </c>
      <c r="G61" s="29">
        <f t="shared" si="21"/>
        <v>810564.0964</v>
      </c>
      <c r="H61" s="29">
        <f t="shared" si="21"/>
        <v>669432.2215</v>
      </c>
      <c r="I61" s="29">
        <f t="shared" si="21"/>
        <v>180214.81628019997</v>
      </c>
      <c r="J61" s="29">
        <f>+J36+J42</f>
        <v>765560.8186681999</v>
      </c>
      <c r="K61" s="29">
        <f>+K36+K42</f>
        <v>597218.2696201999</v>
      </c>
      <c r="L61" s="29">
        <f>+L36+L42</f>
        <v>728078.2011881599</v>
      </c>
      <c r="M61" s="29">
        <f t="shared" si="21"/>
        <v>344555.32100324996</v>
      </c>
      <c r="N61" s="29">
        <f t="shared" si="21"/>
        <v>198688.70467583998</v>
      </c>
      <c r="O61" s="29">
        <f>SUM(B61:N61)</f>
        <v>7371422.43225566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7" ht="18.75" customHeight="1">
      <c r="A64" s="2" t="s">
        <v>69</v>
      </c>
      <c r="B64" s="36">
        <f>SUM(B65:B78)</f>
        <v>957938.84</v>
      </c>
      <c r="C64" s="36">
        <f aca="true" t="shared" si="22" ref="C64:N64">SUM(C65:C78)</f>
        <v>676628.35</v>
      </c>
      <c r="D64" s="36">
        <f t="shared" si="22"/>
        <v>651380.38</v>
      </c>
      <c r="E64" s="36">
        <f t="shared" si="22"/>
        <v>129620.4</v>
      </c>
      <c r="F64" s="36">
        <f t="shared" si="22"/>
        <v>661542.01</v>
      </c>
      <c r="G64" s="36">
        <f t="shared" si="22"/>
        <v>810564.1</v>
      </c>
      <c r="H64" s="36">
        <f t="shared" si="22"/>
        <v>669432.23</v>
      </c>
      <c r="I64" s="36">
        <f t="shared" si="22"/>
        <v>180214.82</v>
      </c>
      <c r="J64" s="36">
        <f t="shared" si="22"/>
        <v>765560.82</v>
      </c>
      <c r="K64" s="36">
        <f t="shared" si="22"/>
        <v>597218.27</v>
      </c>
      <c r="L64" s="36">
        <f t="shared" si="22"/>
        <v>728078.2</v>
      </c>
      <c r="M64" s="36">
        <f t="shared" si="22"/>
        <v>344555.32</v>
      </c>
      <c r="N64" s="36">
        <f t="shared" si="22"/>
        <v>198688.7</v>
      </c>
      <c r="O64" s="29">
        <f>SUM(O65:O78)</f>
        <v>7371422.440000001</v>
      </c>
      <c r="Q64" s="77"/>
    </row>
    <row r="65" spans="1:16" ht="18.75" customHeight="1">
      <c r="A65" s="17" t="s">
        <v>70</v>
      </c>
      <c r="B65" s="36">
        <f>185999.52+567.32</f>
        <v>186566.84</v>
      </c>
      <c r="C65" s="36">
        <f>197055.98</f>
        <v>197055.98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383622.82</v>
      </c>
      <c r="P65"/>
    </row>
    <row r="66" spans="1:16" ht="18.75" customHeight="1">
      <c r="A66" s="17" t="s">
        <v>71</v>
      </c>
      <c r="B66" s="36">
        <f>767867.27+3504.73</f>
        <v>771372</v>
      </c>
      <c r="C66" s="36">
        <f>476720.35+2852.02</f>
        <v>479572.37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1250944.37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651380.38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651380.38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129620.4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129620.4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661542.01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661542.01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810564.1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810564.1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669432.23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669432.23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180214.82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180214.82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765560.82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765560.82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597218.27</v>
      </c>
      <c r="L74" s="35">
        <v>0</v>
      </c>
      <c r="M74" s="35">
        <v>0</v>
      </c>
      <c r="N74" s="35">
        <v>0</v>
      </c>
      <c r="O74" s="29">
        <f t="shared" si="23"/>
        <v>597218.27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728078.2</v>
      </c>
      <c r="M75" s="35">
        <v>0</v>
      </c>
      <c r="N75" s="61">
        <v>0</v>
      </c>
      <c r="O75" s="26">
        <f t="shared" si="23"/>
        <v>728078.2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344555.32</v>
      </c>
      <c r="N76" s="35">
        <v>0</v>
      </c>
      <c r="O76" s="29">
        <f t="shared" si="23"/>
        <v>344555.32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198688.7</v>
      </c>
      <c r="O77" s="26">
        <f t="shared" si="23"/>
        <v>198688.7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107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2.329923198459891</v>
      </c>
      <c r="C82" s="44">
        <v>2.290386879931928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2.038646222933512</v>
      </c>
      <c r="C83" s="44">
        <v>1.9238761657064625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1.868272458473933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2.5998827815835757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2.1814115835674026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1.729798019311246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2.0344949906308223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1.9911546534355877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1.976359309018069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2.226153855090221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2.128426910732238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2.5269792218240026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2.4755919250290543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2017-10-20T18:39:53Z</dcterms:modified>
  <cp:category/>
  <cp:version/>
  <cp:contentType/>
  <cp:contentStatus/>
</cp:coreProperties>
</file>