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<sst xmlns="http://schemas.openxmlformats.org/spreadsheetml/2006/main" count="112" uniqueCount="110">
  <si>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</si>
  <si>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</si>
  <si>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</si>
  <si>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</si>
  <si>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</si>
  <si>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</si>
  <si>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</si>
  <si>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</si>
  <si>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</si>
  <si>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</si>
  <si>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</si>
  <si>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</si>
  <si>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</si>
  <si>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</si>
  <si>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</si>
  <si>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</si>
  <si>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</si>
  <si>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</si>
  <si>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</si>
  <si>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</si>
  <si>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</si>
  <si>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</si>
  <si>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</si>
  <si>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</si>
  <si>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</si>
  <si>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</si>
  <si>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</si>
  <si>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</si>
  <si>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</si>
  <si>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</si>
  <si>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</si>
  <si>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</si>
  <si>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</si>
  <si>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</si>
  <si>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</si>
  <si>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</si>
  <si>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</si>
  <si>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</si>
  <si>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</si>
  <si>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</si>
  <si>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</si>
  <si>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</si>
  <si>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</si>
  <si>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</si>
  <si>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</si>
  <si>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</si>
  <si>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</si>
  <si>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</si>
  <si>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</si>
  <si>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</si>
  <si>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</si>
  <si>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</si>
  <si>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</si>
  <si>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</si>
  <si>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</si>
  <si>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</si>
  <si>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</si>
  <si>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</si>
  <si>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</si>
  <si>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</si>
  <si>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</si>
  <si>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</si>
  <si>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</si>
  <si>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</si>
  <si>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</si>
  <si>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</si>
  <si>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</si>
  <si>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</si>
  <si>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</si>
  <si>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</si>
  <si>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</si>
  <si>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</si>
  <si>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</si>
  <si>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</si>
  <si>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</si>
  <si>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</si>
  <si>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</si>
  <si>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</si>
  <si>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</si>
  <si>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</si>
  <si>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</si>
  <si>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</si>
  <si>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</si>
  <si>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</si>
  <si>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</si>
  <si>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</si>
  <si>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</si>
  <si>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</si>
  <si>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</si>
  <si>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</si>
  <si>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</si>
  <si>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</si>
  <si>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</si>
  <si>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</si>
  <si>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</si>
  <si>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</si>
  <si>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</si>
  <si>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</si>
  <si>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</si>
  <si>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</si>
  <si>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</si>
  <si>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</si>
  <si>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</si>
  <si>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</si>
  <si>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</si>
  <si>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</si>
  <si>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</si>
  <si>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</si>
  <si>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15/10/17 - VENCIMENTO 20/10/17</t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</si>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</sst>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26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26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26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101</v>
      </c>
      <c r="I5" s="4" t="s">
        <v>100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96</v>
      </c>
      <c r="F6" s="3" t="s">
        <v>97</v>
      </c>
      <c r="G6" s="3" t="s">
        <v>98</v>
      </c>
      <c r="H6" s="66" t="s">
        <v>29</v>
      </c>
      <c r="I6" s="66" t="s">
        <v>99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198423</v>
      </c>
      <c r="C7" s="10">
        <f>C8+C20+C24</f>
        <v>132343</v>
      </c>
      <c r="D7" s="10">
        <f>D8+D20+D24</f>
        <v>164096</v>
      </c>
      <c r="E7" s="10">
        <f>E8+E20+E24</f>
        <v>20101</v>
      </c>
      <c r="F7" s="10">
        <f aca="true" t="shared" si="0" ref="F7:N7">F8+F20+F24</f>
        <v>134843</v>
      </c>
      <c r="G7" s="10">
        <f t="shared" si="0"/>
        <v>193771</v>
      </c>
      <c r="H7" s="10">
        <f>H8+H20+H24</f>
        <v>130080</v>
      </c>
      <c r="I7" s="10">
        <f>I8+I20+I24</f>
        <v>33068</v>
      </c>
      <c r="J7" s="10">
        <f>J8+J20+J24</f>
        <v>180778</v>
      </c>
      <c r="K7" s="10">
        <f>K8+K20+K24</f>
        <v>124471</v>
      </c>
      <c r="L7" s="10">
        <f>L8+L20+L24</f>
        <v>170853</v>
      </c>
      <c r="M7" s="10">
        <f t="shared" si="0"/>
        <v>51640</v>
      </c>
      <c r="N7" s="10">
        <f t="shared" si="0"/>
        <v>28851</v>
      </c>
      <c r="O7" s="10">
        <f>+O8+O20+O24</f>
        <v>1563318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84055</v>
      </c>
      <c r="C8" s="12">
        <f>+C9+C12+C16</f>
        <v>59966</v>
      </c>
      <c r="D8" s="12">
        <f>+D9+D12+D16</f>
        <v>76136</v>
      </c>
      <c r="E8" s="12">
        <f>+E9+E12+E16</f>
        <v>8843</v>
      </c>
      <c r="F8" s="12">
        <f aca="true" t="shared" si="1" ref="F8:N8">+F9+F12+F16</f>
        <v>58659</v>
      </c>
      <c r="G8" s="12">
        <f t="shared" si="1"/>
        <v>88240</v>
      </c>
      <c r="H8" s="12">
        <f>+H9+H12+H16</f>
        <v>59009</v>
      </c>
      <c r="I8" s="12">
        <f>+I9+I12+I16</f>
        <v>15284</v>
      </c>
      <c r="J8" s="12">
        <f>+J9+J12+J16</f>
        <v>81015</v>
      </c>
      <c r="K8" s="12">
        <f>+K9+K12+K16</f>
        <v>57636</v>
      </c>
      <c r="L8" s="12">
        <f>+L9+L12+L16</f>
        <v>75125</v>
      </c>
      <c r="M8" s="12">
        <f t="shared" si="1"/>
        <v>25999</v>
      </c>
      <c r="N8" s="12">
        <f t="shared" si="1"/>
        <v>15187</v>
      </c>
      <c r="O8" s="12">
        <f>SUM(B8:N8)</f>
        <v>705154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12347</v>
      </c>
      <c r="C9" s="14">
        <v>11202</v>
      </c>
      <c r="D9" s="14">
        <v>10349</v>
      </c>
      <c r="E9" s="14">
        <v>856</v>
      </c>
      <c r="F9" s="14">
        <v>8083</v>
      </c>
      <c r="G9" s="14">
        <v>13881</v>
      </c>
      <c r="H9" s="14">
        <v>10937</v>
      </c>
      <c r="I9" s="14">
        <v>3028</v>
      </c>
      <c r="J9" s="14">
        <v>8468</v>
      </c>
      <c r="K9" s="14">
        <v>9717</v>
      </c>
      <c r="L9" s="14">
        <v>8648</v>
      </c>
      <c r="M9" s="14">
        <v>3919</v>
      </c>
      <c r="N9" s="14">
        <v>2279</v>
      </c>
      <c r="O9" s="12">
        <f aca="true" t="shared" si="2" ref="O9:O19">SUM(B9:N9)</f>
        <v>103714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12347</v>
      </c>
      <c r="C10" s="14">
        <f>+C9-C11</f>
        <v>11202</v>
      </c>
      <c r="D10" s="14">
        <f>+D9-D11</f>
        <v>10349</v>
      </c>
      <c r="E10" s="14">
        <f>+E9-E11</f>
        <v>856</v>
      </c>
      <c r="F10" s="14">
        <f aca="true" t="shared" si="3" ref="F10:N10">+F9-F11</f>
        <v>8083</v>
      </c>
      <c r="G10" s="14">
        <f t="shared" si="3"/>
        <v>13881</v>
      </c>
      <c r="H10" s="14">
        <f>+H9-H11</f>
        <v>10937</v>
      </c>
      <c r="I10" s="14">
        <f>+I9-I11</f>
        <v>3028</v>
      </c>
      <c r="J10" s="14">
        <f>+J9-J11</f>
        <v>8468</v>
      </c>
      <c r="K10" s="14">
        <f>+K9-K11</f>
        <v>9717</v>
      </c>
      <c r="L10" s="14">
        <f>+L9-L11</f>
        <v>8648</v>
      </c>
      <c r="M10" s="14">
        <f t="shared" si="3"/>
        <v>3919</v>
      </c>
      <c r="N10" s="14">
        <f t="shared" si="3"/>
        <v>2279</v>
      </c>
      <c r="O10" s="12">
        <f t="shared" si="2"/>
        <v>103714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66280</v>
      </c>
      <c r="C12" s="14">
        <f>C13+C14+C15</f>
        <v>45281</v>
      </c>
      <c r="D12" s="14">
        <f>D13+D14+D15</f>
        <v>61529</v>
      </c>
      <c r="E12" s="14">
        <f>E13+E14+E15</f>
        <v>7451</v>
      </c>
      <c r="F12" s="14">
        <f aca="true" t="shared" si="4" ref="F12:N12">F13+F14+F15</f>
        <v>46984</v>
      </c>
      <c r="G12" s="14">
        <f t="shared" si="4"/>
        <v>68966</v>
      </c>
      <c r="H12" s="14">
        <f>H13+H14+H15</f>
        <v>44680</v>
      </c>
      <c r="I12" s="14">
        <f>I13+I14+I15</f>
        <v>11367</v>
      </c>
      <c r="J12" s="14">
        <f>J13+J14+J15</f>
        <v>67297</v>
      </c>
      <c r="K12" s="14">
        <f>K13+K14+K15</f>
        <v>44441</v>
      </c>
      <c r="L12" s="14">
        <f>L13+L14+L15</f>
        <v>61205</v>
      </c>
      <c r="M12" s="14">
        <f t="shared" si="4"/>
        <v>20780</v>
      </c>
      <c r="N12" s="14">
        <f t="shared" si="4"/>
        <v>12241</v>
      </c>
      <c r="O12" s="12">
        <f t="shared" si="2"/>
        <v>558502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29717</v>
      </c>
      <c r="C13" s="14">
        <v>21340</v>
      </c>
      <c r="D13" s="14">
        <v>27950</v>
      </c>
      <c r="E13" s="14">
        <v>3254</v>
      </c>
      <c r="F13" s="14">
        <v>21491</v>
      </c>
      <c r="G13" s="14">
        <v>31379</v>
      </c>
      <c r="H13" s="14">
        <v>21039</v>
      </c>
      <c r="I13" s="14">
        <v>5382</v>
      </c>
      <c r="J13" s="14">
        <v>31297</v>
      </c>
      <c r="K13" s="14">
        <v>19709</v>
      </c>
      <c r="L13" s="14">
        <v>26166</v>
      </c>
      <c r="M13" s="14">
        <v>8410</v>
      </c>
      <c r="N13" s="14">
        <v>4818</v>
      </c>
      <c r="O13" s="12">
        <f t="shared" si="2"/>
        <v>251952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35497</v>
      </c>
      <c r="C14" s="14">
        <v>22807</v>
      </c>
      <c r="D14" s="14">
        <v>32757</v>
      </c>
      <c r="E14" s="14">
        <v>4035</v>
      </c>
      <c r="F14" s="14">
        <v>24559</v>
      </c>
      <c r="G14" s="14">
        <v>35770</v>
      </c>
      <c r="H14" s="14">
        <v>22711</v>
      </c>
      <c r="I14" s="14">
        <v>5745</v>
      </c>
      <c r="J14" s="14">
        <v>35200</v>
      </c>
      <c r="K14" s="14">
        <v>23908</v>
      </c>
      <c r="L14" s="14">
        <v>34254</v>
      </c>
      <c r="M14" s="14">
        <v>12013</v>
      </c>
      <c r="N14" s="14">
        <v>7236</v>
      </c>
      <c r="O14" s="12">
        <f t="shared" si="2"/>
        <v>296492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1066</v>
      </c>
      <c r="C15" s="14">
        <v>1134</v>
      </c>
      <c r="D15" s="14">
        <v>822</v>
      </c>
      <c r="E15" s="14">
        <v>162</v>
      </c>
      <c r="F15" s="14">
        <v>934</v>
      </c>
      <c r="G15" s="14">
        <v>1817</v>
      </c>
      <c r="H15" s="14">
        <v>930</v>
      </c>
      <c r="I15" s="14">
        <v>240</v>
      </c>
      <c r="J15" s="14">
        <v>800</v>
      </c>
      <c r="K15" s="14">
        <v>824</v>
      </c>
      <c r="L15" s="14">
        <v>785</v>
      </c>
      <c r="M15" s="14">
        <v>357</v>
      </c>
      <c r="N15" s="14">
        <v>187</v>
      </c>
      <c r="O15" s="12">
        <f t="shared" si="2"/>
        <v>10058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5428</v>
      </c>
      <c r="C16" s="14">
        <f>C17+C18+C19</f>
        <v>3483</v>
      </c>
      <c r="D16" s="14">
        <f>D17+D18+D19</f>
        <v>4258</v>
      </c>
      <c r="E16" s="14">
        <f>E17+E18+E19</f>
        <v>536</v>
      </c>
      <c r="F16" s="14">
        <f aca="true" t="shared" si="5" ref="F16:N16">F17+F18+F19</f>
        <v>3592</v>
      </c>
      <c r="G16" s="14">
        <f t="shared" si="5"/>
        <v>5393</v>
      </c>
      <c r="H16" s="14">
        <f>H17+H18+H19</f>
        <v>3392</v>
      </c>
      <c r="I16" s="14">
        <f>I17+I18+I19</f>
        <v>889</v>
      </c>
      <c r="J16" s="14">
        <f>J17+J18+J19</f>
        <v>5250</v>
      </c>
      <c r="K16" s="14">
        <f>K17+K18+K19</f>
        <v>3478</v>
      </c>
      <c r="L16" s="14">
        <f>L17+L18+L19</f>
        <v>5272</v>
      </c>
      <c r="M16" s="14">
        <f t="shared" si="5"/>
        <v>1300</v>
      </c>
      <c r="N16" s="14">
        <f t="shared" si="5"/>
        <v>667</v>
      </c>
      <c r="O16" s="12">
        <f t="shared" si="2"/>
        <v>42938</v>
      </c>
    </row>
    <row r="17" spans="1:26" ht="18.75" customHeight="1">
      <c r="A17" s="15" t="s">
        <v>16</v>
      </c>
      <c r="B17" s="14">
        <v>5412</v>
      </c>
      <c r="C17" s="14">
        <v>3468</v>
      </c>
      <c r="D17" s="14">
        <v>4226</v>
      </c>
      <c r="E17" s="14">
        <v>529</v>
      </c>
      <c r="F17" s="14">
        <v>3580</v>
      </c>
      <c r="G17" s="14">
        <v>5374</v>
      </c>
      <c r="H17" s="14">
        <v>3384</v>
      </c>
      <c r="I17" s="14">
        <v>887</v>
      </c>
      <c r="J17" s="14">
        <v>5233</v>
      </c>
      <c r="K17" s="14">
        <v>3470</v>
      </c>
      <c r="L17" s="14">
        <v>5258</v>
      </c>
      <c r="M17" s="14">
        <v>1279</v>
      </c>
      <c r="N17" s="14">
        <v>662</v>
      </c>
      <c r="O17" s="12">
        <f t="shared" si="2"/>
        <v>42762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14</v>
      </c>
      <c r="C18" s="14">
        <v>10</v>
      </c>
      <c r="D18" s="14">
        <v>31</v>
      </c>
      <c r="E18" s="14">
        <v>7</v>
      </c>
      <c r="F18" s="14">
        <v>10</v>
      </c>
      <c r="G18" s="14">
        <v>17</v>
      </c>
      <c r="H18" s="14">
        <v>8</v>
      </c>
      <c r="I18" s="14">
        <v>1</v>
      </c>
      <c r="J18" s="14">
        <v>17</v>
      </c>
      <c r="K18" s="14">
        <v>7</v>
      </c>
      <c r="L18" s="14">
        <v>13</v>
      </c>
      <c r="M18" s="14">
        <v>20</v>
      </c>
      <c r="N18" s="14">
        <v>5</v>
      </c>
      <c r="O18" s="12">
        <f t="shared" si="2"/>
        <v>160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</v>
      </c>
      <c r="C19" s="14">
        <v>5</v>
      </c>
      <c r="D19" s="14">
        <v>1</v>
      </c>
      <c r="E19" s="14">
        <v>0</v>
      </c>
      <c r="F19" s="14">
        <v>2</v>
      </c>
      <c r="G19" s="14">
        <v>2</v>
      </c>
      <c r="H19" s="14">
        <v>0</v>
      </c>
      <c r="I19" s="14">
        <v>1</v>
      </c>
      <c r="J19" s="14">
        <v>0</v>
      </c>
      <c r="K19" s="14">
        <v>1</v>
      </c>
      <c r="L19" s="14">
        <v>1</v>
      </c>
      <c r="M19" s="14">
        <v>1</v>
      </c>
      <c r="N19" s="14">
        <v>0</v>
      </c>
      <c r="O19" s="12">
        <f t="shared" si="2"/>
        <v>16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47333</v>
      </c>
      <c r="C20" s="18">
        <f>C21+C22+C23</f>
        <v>27666</v>
      </c>
      <c r="D20" s="18">
        <f>D21+D22+D23</f>
        <v>34709</v>
      </c>
      <c r="E20" s="18">
        <f>E21+E22+E23</f>
        <v>3797</v>
      </c>
      <c r="F20" s="18">
        <f aca="true" t="shared" si="6" ref="F20:N20">F21+F22+F23</f>
        <v>28774</v>
      </c>
      <c r="G20" s="18">
        <f t="shared" si="6"/>
        <v>38317</v>
      </c>
      <c r="H20" s="18">
        <f>H21+H22+H23</f>
        <v>28118</v>
      </c>
      <c r="I20" s="18">
        <f>I21+I22+I23</f>
        <v>7052</v>
      </c>
      <c r="J20" s="18">
        <f>J21+J22+J23</f>
        <v>46999</v>
      </c>
      <c r="K20" s="18">
        <f>K21+K22+K23</f>
        <v>27432</v>
      </c>
      <c r="L20" s="18">
        <f>L21+L22+L23</f>
        <v>50848</v>
      </c>
      <c r="M20" s="18">
        <f t="shared" si="6"/>
        <v>13627</v>
      </c>
      <c r="N20" s="18">
        <f t="shared" si="6"/>
        <v>7512</v>
      </c>
      <c r="O20" s="12">
        <f aca="true" t="shared" si="7" ref="O20:O26">SUM(B20:N20)</f>
        <v>362184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24050</v>
      </c>
      <c r="C21" s="14">
        <v>15496</v>
      </c>
      <c r="D21" s="14">
        <v>16702</v>
      </c>
      <c r="E21" s="14">
        <v>2207</v>
      </c>
      <c r="F21" s="14">
        <v>14898</v>
      </c>
      <c r="G21" s="14">
        <v>19209</v>
      </c>
      <c r="H21" s="14">
        <v>15467</v>
      </c>
      <c r="I21" s="14">
        <v>4022</v>
      </c>
      <c r="J21" s="14">
        <v>24568</v>
      </c>
      <c r="K21" s="14">
        <v>14170</v>
      </c>
      <c r="L21" s="14">
        <v>24622</v>
      </c>
      <c r="M21" s="14">
        <v>6823</v>
      </c>
      <c r="N21" s="14">
        <v>3484</v>
      </c>
      <c r="O21" s="12">
        <f t="shared" si="7"/>
        <v>185718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22763</v>
      </c>
      <c r="C22" s="14">
        <v>11786</v>
      </c>
      <c r="D22" s="14">
        <v>17658</v>
      </c>
      <c r="E22" s="14">
        <v>1539</v>
      </c>
      <c r="F22" s="14">
        <v>13485</v>
      </c>
      <c r="G22" s="14">
        <v>18483</v>
      </c>
      <c r="H22" s="14">
        <v>12307</v>
      </c>
      <c r="I22" s="14">
        <v>2960</v>
      </c>
      <c r="J22" s="14">
        <v>22029</v>
      </c>
      <c r="K22" s="14">
        <v>12916</v>
      </c>
      <c r="L22" s="14">
        <v>25729</v>
      </c>
      <c r="M22" s="14">
        <v>6636</v>
      </c>
      <c r="N22" s="14">
        <v>3942</v>
      </c>
      <c r="O22" s="12">
        <f t="shared" si="7"/>
        <v>172233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520</v>
      </c>
      <c r="C23" s="14">
        <v>384</v>
      </c>
      <c r="D23" s="14">
        <v>349</v>
      </c>
      <c r="E23" s="14">
        <v>51</v>
      </c>
      <c r="F23" s="14">
        <v>391</v>
      </c>
      <c r="G23" s="14">
        <v>625</v>
      </c>
      <c r="H23" s="14">
        <v>344</v>
      </c>
      <c r="I23" s="14">
        <v>70</v>
      </c>
      <c r="J23" s="14">
        <v>402</v>
      </c>
      <c r="K23" s="14">
        <v>346</v>
      </c>
      <c r="L23" s="14">
        <v>497</v>
      </c>
      <c r="M23" s="14">
        <v>168</v>
      </c>
      <c r="N23" s="14">
        <v>86</v>
      </c>
      <c r="O23" s="12">
        <f t="shared" si="7"/>
        <v>4233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67035</v>
      </c>
      <c r="C24" s="14">
        <f>C25+C26</f>
        <v>44711</v>
      </c>
      <c r="D24" s="14">
        <f>D25+D26</f>
        <v>53251</v>
      </c>
      <c r="E24" s="14">
        <f>E25+E26</f>
        <v>7461</v>
      </c>
      <c r="F24" s="14">
        <f aca="true" t="shared" si="8" ref="F24:N24">F25+F26</f>
        <v>47410</v>
      </c>
      <c r="G24" s="14">
        <f t="shared" si="8"/>
        <v>67214</v>
      </c>
      <c r="H24" s="14">
        <f>H25+H26</f>
        <v>42953</v>
      </c>
      <c r="I24" s="14">
        <f>I25+I26</f>
        <v>10732</v>
      </c>
      <c r="J24" s="14">
        <f>J25+J26</f>
        <v>52764</v>
      </c>
      <c r="K24" s="14">
        <f>K25+K26</f>
        <v>39403</v>
      </c>
      <c r="L24" s="14">
        <f>L25+L26</f>
        <v>44880</v>
      </c>
      <c r="M24" s="14">
        <f t="shared" si="8"/>
        <v>12014</v>
      </c>
      <c r="N24" s="14">
        <f t="shared" si="8"/>
        <v>6152</v>
      </c>
      <c r="O24" s="12">
        <f t="shared" si="7"/>
        <v>495980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32059</v>
      </c>
      <c r="C25" s="14">
        <v>25139</v>
      </c>
      <c r="D25" s="14">
        <v>29078</v>
      </c>
      <c r="E25" s="14">
        <v>4368</v>
      </c>
      <c r="F25" s="14">
        <v>26282</v>
      </c>
      <c r="G25" s="14">
        <v>38845</v>
      </c>
      <c r="H25" s="14">
        <v>25310</v>
      </c>
      <c r="I25" s="14">
        <v>6847</v>
      </c>
      <c r="J25" s="14">
        <v>25701</v>
      </c>
      <c r="K25" s="14">
        <v>22316</v>
      </c>
      <c r="L25" s="14">
        <v>22803</v>
      </c>
      <c r="M25" s="14">
        <v>6054</v>
      </c>
      <c r="N25" s="14">
        <v>2842</v>
      </c>
      <c r="O25" s="12">
        <f t="shared" si="7"/>
        <v>267644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34976</v>
      </c>
      <c r="C26" s="14">
        <v>19572</v>
      </c>
      <c r="D26" s="14">
        <v>24173</v>
      </c>
      <c r="E26" s="14">
        <v>3093</v>
      </c>
      <c r="F26" s="14">
        <v>21128</v>
      </c>
      <c r="G26" s="14">
        <v>28369</v>
      </c>
      <c r="H26" s="14">
        <v>17643</v>
      </c>
      <c r="I26" s="14">
        <v>3885</v>
      </c>
      <c r="J26" s="14">
        <v>27063</v>
      </c>
      <c r="K26" s="14">
        <v>17087</v>
      </c>
      <c r="L26" s="14">
        <v>22077</v>
      </c>
      <c r="M26" s="14">
        <v>5960</v>
      </c>
      <c r="N26" s="14">
        <v>3310</v>
      </c>
      <c r="O26" s="12">
        <f t="shared" si="7"/>
        <v>228336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420585.79548958</v>
      </c>
      <c r="C36" s="60">
        <f aca="true" t="shared" si="11" ref="C36:N36">C37+C38+C39+C40</f>
        <v>271535.9267615</v>
      </c>
      <c r="D36" s="60">
        <f t="shared" si="11"/>
        <v>318001.7926048</v>
      </c>
      <c r="E36" s="60">
        <f t="shared" si="11"/>
        <v>52666.0277584</v>
      </c>
      <c r="F36" s="60">
        <f t="shared" si="11"/>
        <v>295437.11084815</v>
      </c>
      <c r="G36" s="60">
        <f t="shared" si="11"/>
        <v>336878.3807999999</v>
      </c>
      <c r="H36" s="60">
        <f t="shared" si="11"/>
        <v>269617.04</v>
      </c>
      <c r="I36" s="60">
        <f>I37+I38+I39+I40</f>
        <v>66294.82661359999</v>
      </c>
      <c r="J36" s="60">
        <f>J37+J38+J39+J40</f>
        <v>362793.2165804</v>
      </c>
      <c r="K36" s="60">
        <f>K37+K38+K39+K40</f>
        <v>281843.28545529995</v>
      </c>
      <c r="L36" s="60">
        <f>L37+L38+L39+L40</f>
        <v>369116.43584527995</v>
      </c>
      <c r="M36" s="60">
        <f t="shared" si="11"/>
        <v>133670.7070452</v>
      </c>
      <c r="N36" s="60">
        <f t="shared" si="11"/>
        <v>71914.03413456</v>
      </c>
      <c r="O36" s="60">
        <f>O37+O38+O39+O40</f>
        <v>3250354.5799367703</v>
      </c>
    </row>
    <row r="37" spans="1:15" ht="18.75" customHeight="1">
      <c r="A37" s="57" t="s">
        <v>50</v>
      </c>
      <c r="B37" s="54">
        <f aca="true" t="shared" si="12" ref="B37:N37">B29*B7</f>
        <v>414485.80470000004</v>
      </c>
      <c r="C37" s="54">
        <f t="shared" si="12"/>
        <v>267068.174</v>
      </c>
      <c r="D37" s="54">
        <f t="shared" si="12"/>
        <v>306564.1472</v>
      </c>
      <c r="E37" s="54">
        <f t="shared" si="12"/>
        <v>52146.0142</v>
      </c>
      <c r="F37" s="54">
        <f t="shared" si="12"/>
        <v>294133.03589999996</v>
      </c>
      <c r="G37" s="54">
        <f t="shared" si="12"/>
        <v>335204.4529</v>
      </c>
      <c r="H37" s="54">
        <f t="shared" si="12"/>
        <v>264595.728</v>
      </c>
      <c r="I37" s="54">
        <f>I29*I7</f>
        <v>65825.1608</v>
      </c>
      <c r="J37" s="54">
        <f>J29*J7</f>
        <v>357217.328</v>
      </c>
      <c r="K37" s="54">
        <f>K29*K7</f>
        <v>277010.2105</v>
      </c>
      <c r="L37" s="54">
        <f>L29*L7</f>
        <v>363523.92809999996</v>
      </c>
      <c r="M37" s="54">
        <f t="shared" si="12"/>
        <v>130442.63999999998</v>
      </c>
      <c r="N37" s="54">
        <f t="shared" si="12"/>
        <v>71406.225</v>
      </c>
      <c r="O37" s="56">
        <f>SUM(B37:N37)</f>
        <v>3199622.8493000004</v>
      </c>
    </row>
    <row r="38" spans="1:15" ht="18.75" customHeight="1">
      <c r="A38" s="57" t="s">
        <v>51</v>
      </c>
      <c r="B38" s="54">
        <f aca="true" t="shared" si="13" ref="B38:N38">B30*B7</f>
        <v>-1229.13921042</v>
      </c>
      <c r="C38" s="54">
        <f t="shared" si="13"/>
        <v>-776.7872385</v>
      </c>
      <c r="D38" s="54">
        <f t="shared" si="13"/>
        <v>-910.7245952</v>
      </c>
      <c r="E38" s="54">
        <f t="shared" si="13"/>
        <v>-126.26644160000001</v>
      </c>
      <c r="F38" s="54">
        <f t="shared" si="13"/>
        <v>-857.32505185</v>
      </c>
      <c r="G38" s="54">
        <f t="shared" si="13"/>
        <v>-988.2321000000001</v>
      </c>
      <c r="H38" s="54">
        <f t="shared" si="13"/>
        <v>-728.448</v>
      </c>
      <c r="I38" s="54">
        <f>I30*I7</f>
        <v>-185.1741864</v>
      </c>
      <c r="J38" s="54">
        <f>J30*J7</f>
        <v>-1028.3014196</v>
      </c>
      <c r="K38" s="54">
        <f>K30*K7</f>
        <v>-792.3450447</v>
      </c>
      <c r="L38" s="54">
        <f>L30*L7</f>
        <v>-1067.87225472</v>
      </c>
      <c r="M38" s="54">
        <f t="shared" si="13"/>
        <v>-380.5129548</v>
      </c>
      <c r="N38" s="54">
        <f t="shared" si="13"/>
        <v>-211.23086544</v>
      </c>
      <c r="O38" s="25">
        <f>SUM(B38:N38)</f>
        <v>-9282.35936323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-46918.6</v>
      </c>
      <c r="C42" s="25">
        <f aca="true" t="shared" si="15" ref="C42:N42">+C43+C46+C58+C59</f>
        <v>-42567.6</v>
      </c>
      <c r="D42" s="25">
        <f t="shared" si="15"/>
        <v>-39826.2</v>
      </c>
      <c r="E42" s="25">
        <f t="shared" si="15"/>
        <v>-3752.8</v>
      </c>
      <c r="F42" s="25">
        <f t="shared" si="15"/>
        <v>-31215.4</v>
      </c>
      <c r="G42" s="25">
        <f t="shared" si="15"/>
        <v>-53247.8</v>
      </c>
      <c r="H42" s="25">
        <f t="shared" si="15"/>
        <v>-42060.6</v>
      </c>
      <c r="I42" s="25">
        <f>+I43+I46+I58+I59</f>
        <v>-15006.4</v>
      </c>
      <c r="J42" s="25">
        <f>+J43+J46+J58+J59</f>
        <v>-32178.4</v>
      </c>
      <c r="K42" s="25">
        <f>+K43+K46+K58+K59</f>
        <v>-36924.6</v>
      </c>
      <c r="L42" s="25">
        <f>+L43+L46+L58+L59</f>
        <v>-32862.4</v>
      </c>
      <c r="M42" s="25">
        <f t="shared" si="15"/>
        <v>-14892.2</v>
      </c>
      <c r="N42" s="25">
        <f t="shared" si="15"/>
        <v>-8660.2</v>
      </c>
      <c r="O42" s="25">
        <f>+O43+O46+O58+O59</f>
        <v>-400113.2</v>
      </c>
    </row>
    <row r="43" spans="1:15" ht="18.75" customHeight="1">
      <c r="A43" s="17" t="s">
        <v>55</v>
      </c>
      <c r="B43" s="26">
        <f>B44+B45</f>
        <v>-46918.6</v>
      </c>
      <c r="C43" s="26">
        <f>C44+C45</f>
        <v>-42567.6</v>
      </c>
      <c r="D43" s="26">
        <f>D44+D45</f>
        <v>-39326.2</v>
      </c>
      <c r="E43" s="26">
        <f>E44+E45</f>
        <v>-3252.8</v>
      </c>
      <c r="F43" s="26">
        <f aca="true" t="shared" si="16" ref="F43:N43">F44+F45</f>
        <v>-30715.4</v>
      </c>
      <c r="G43" s="26">
        <f t="shared" si="16"/>
        <v>-52747.8</v>
      </c>
      <c r="H43" s="26">
        <f t="shared" si="16"/>
        <v>-41560.6</v>
      </c>
      <c r="I43" s="26">
        <f>I44+I45</f>
        <v>-11506.4</v>
      </c>
      <c r="J43" s="26">
        <f>J44+J45</f>
        <v>-32178.4</v>
      </c>
      <c r="K43" s="26">
        <f>K44+K45</f>
        <v>-36924.6</v>
      </c>
      <c r="L43" s="26">
        <f>L44+L45</f>
        <v>-32862.4</v>
      </c>
      <c r="M43" s="26">
        <f t="shared" si="16"/>
        <v>-14892.2</v>
      </c>
      <c r="N43" s="26">
        <f t="shared" si="16"/>
        <v>-8660.2</v>
      </c>
      <c r="O43" s="25">
        <f aca="true" t="shared" si="17" ref="O43:O59">SUM(B43:N43)</f>
        <v>-394113.2</v>
      </c>
    </row>
    <row r="44" spans="1:26" ht="18.75" customHeight="1">
      <c r="A44" s="13" t="s">
        <v>56</v>
      </c>
      <c r="B44" s="20">
        <f>ROUND(-B9*$D$3,2)</f>
        <v>-46918.6</v>
      </c>
      <c r="C44" s="20">
        <f>ROUND(-C9*$D$3,2)</f>
        <v>-42567.6</v>
      </c>
      <c r="D44" s="20">
        <f>ROUND(-D9*$D$3,2)</f>
        <v>-39326.2</v>
      </c>
      <c r="E44" s="20">
        <f>ROUND(-E9*$D$3,2)</f>
        <v>-3252.8</v>
      </c>
      <c r="F44" s="20">
        <f aca="true" t="shared" si="18" ref="F44:N44">ROUND(-F9*$D$3,2)</f>
        <v>-30715.4</v>
      </c>
      <c r="G44" s="20">
        <f t="shared" si="18"/>
        <v>-52747.8</v>
      </c>
      <c r="H44" s="20">
        <f t="shared" si="18"/>
        <v>-41560.6</v>
      </c>
      <c r="I44" s="20">
        <f>ROUND(-I9*$D$3,2)</f>
        <v>-11506.4</v>
      </c>
      <c r="J44" s="20">
        <f>ROUND(-J9*$D$3,2)</f>
        <v>-32178.4</v>
      </c>
      <c r="K44" s="20">
        <f>ROUND(-K9*$D$3,2)</f>
        <v>-36924.6</v>
      </c>
      <c r="L44" s="20">
        <f>ROUND(-L9*$D$3,2)</f>
        <v>-32862.4</v>
      </c>
      <c r="M44" s="20">
        <f t="shared" si="18"/>
        <v>-14892.2</v>
      </c>
      <c r="N44" s="20">
        <f t="shared" si="18"/>
        <v>-8660.2</v>
      </c>
      <c r="O44" s="46">
        <f t="shared" si="17"/>
        <v>-394113.2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-3500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-500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104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105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106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373667.19548958004</v>
      </c>
      <c r="C61" s="29">
        <f t="shared" si="21"/>
        <v>228968.3267615</v>
      </c>
      <c r="D61" s="29">
        <f t="shared" si="21"/>
        <v>278175.5926048</v>
      </c>
      <c r="E61" s="29">
        <f t="shared" si="21"/>
        <v>48913.2277584</v>
      </c>
      <c r="F61" s="29">
        <f t="shared" si="21"/>
        <v>264221.71084814996</v>
      </c>
      <c r="G61" s="29">
        <f t="shared" si="21"/>
        <v>283630.58079999994</v>
      </c>
      <c r="H61" s="29">
        <f t="shared" si="21"/>
        <v>227556.43999999997</v>
      </c>
      <c r="I61" s="29">
        <f t="shared" si="21"/>
        <v>51288.426613599986</v>
      </c>
      <c r="J61" s="29">
        <f>+J36+J42</f>
        <v>330614.8165804</v>
      </c>
      <c r="K61" s="29">
        <f>+K36+K42</f>
        <v>244918.68545529994</v>
      </c>
      <c r="L61" s="29">
        <f>+L36+L42</f>
        <v>336254.0358452799</v>
      </c>
      <c r="M61" s="29">
        <f t="shared" si="21"/>
        <v>118778.50704519999</v>
      </c>
      <c r="N61" s="29">
        <f t="shared" si="21"/>
        <v>63253.834134560006</v>
      </c>
      <c r="O61" s="29">
        <f>SUM(B61:N61)</f>
        <v>2850241.3799367696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373667.18999999994</v>
      </c>
      <c r="C64" s="36">
        <f aca="true" t="shared" si="22" ref="C64:N64">SUM(C65:C78)</f>
        <v>228968.33</v>
      </c>
      <c r="D64" s="36">
        <f t="shared" si="22"/>
        <v>278175.6</v>
      </c>
      <c r="E64" s="36">
        <f t="shared" si="22"/>
        <v>48913.22</v>
      </c>
      <c r="F64" s="36">
        <f t="shared" si="22"/>
        <v>264221.71</v>
      </c>
      <c r="G64" s="36">
        <f t="shared" si="22"/>
        <v>283630.58</v>
      </c>
      <c r="H64" s="36">
        <f t="shared" si="22"/>
        <v>227556.44</v>
      </c>
      <c r="I64" s="36">
        <f t="shared" si="22"/>
        <v>51288.43</v>
      </c>
      <c r="J64" s="36">
        <f t="shared" si="22"/>
        <v>330614.82</v>
      </c>
      <c r="K64" s="36">
        <f t="shared" si="22"/>
        <v>244918.68</v>
      </c>
      <c r="L64" s="36">
        <f t="shared" si="22"/>
        <v>336254.04</v>
      </c>
      <c r="M64" s="36">
        <f t="shared" si="22"/>
        <v>118778.51</v>
      </c>
      <c r="N64" s="36">
        <f t="shared" si="22"/>
        <v>63253.84</v>
      </c>
      <c r="O64" s="29">
        <f>SUM(O65:O78)</f>
        <v>2850241.3899999997</v>
      </c>
    </row>
    <row r="65" spans="1:16" ht="18.75" customHeight="1">
      <c r="A65" s="17" t="s">
        <v>70</v>
      </c>
      <c r="B65" s="36">
        <f>69170.9+567.32</f>
        <v>69738.22</v>
      </c>
      <c r="C65" s="36">
        <v>65142.28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134880.5</v>
      </c>
      <c r="P65"/>
    </row>
    <row r="66" spans="1:16" ht="18.75" customHeight="1">
      <c r="A66" s="17" t="s">
        <v>71</v>
      </c>
      <c r="B66" s="36">
        <f>300424.24+3504.73</f>
        <v>303928.97</v>
      </c>
      <c r="C66" s="36">
        <v>163826.05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467755.01999999996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278175.6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278175.6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48913.22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48913.22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264221.71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264221.71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283630.58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283630.58</v>
      </c>
      <c r="T70"/>
    </row>
    <row r="71" spans="1:21" ht="18.75" customHeight="1">
      <c r="A71" s="17" t="s">
        <v>102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227556.44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227556.44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51288.43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51288.43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330614.82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330614.82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244918.68</v>
      </c>
      <c r="L74" s="35">
        <v>0</v>
      </c>
      <c r="M74" s="35">
        <v>0</v>
      </c>
      <c r="N74" s="35">
        <v>0</v>
      </c>
      <c r="O74" s="29">
        <f t="shared" si="23"/>
        <v>244918.68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336254.04</v>
      </c>
      <c r="M75" s="35">
        <v>0</v>
      </c>
      <c r="N75" s="61">
        <v>0</v>
      </c>
      <c r="O75" s="26">
        <f t="shared" si="23"/>
        <v>336254.04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118778.51</v>
      </c>
      <c r="N76" s="35">
        <v>0</v>
      </c>
      <c r="O76" s="29">
        <f t="shared" si="23"/>
        <v>118778.51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63253.84</v>
      </c>
      <c r="O77" s="26">
        <f t="shared" si="23"/>
        <v>63253.84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82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83</v>
      </c>
      <c r="B82" s="44">
        <v>2.3558639514254254</v>
      </c>
      <c r="C82" s="44">
        <v>2.308344015696534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84</v>
      </c>
      <c r="B83" s="44">
        <v>2.048475182072153</v>
      </c>
      <c r="C83" s="44">
        <v>1.9354219948330882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85</v>
      </c>
      <c r="B84" s="44">
        <v>0</v>
      </c>
      <c r="C84" s="44">
        <v>0</v>
      </c>
      <c r="D84" s="22">
        <f>(D$37+D$38+D$39)/D$7</f>
        <v>1.875821608112325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86</v>
      </c>
      <c r="B85" s="44">
        <v>0</v>
      </c>
      <c r="C85" s="44">
        <v>0</v>
      </c>
      <c r="D85" s="44">
        <v>0</v>
      </c>
      <c r="E85" s="22">
        <f>(E$37+E$38+E$39)/E$7</f>
        <v>2.6200700342470524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87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2.1909710615170974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1.7385386915482706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2.045741082410824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90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2.0048030305310265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91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1.984398691104006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92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2.236155132161708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93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2.1366806309826574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94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2.543247231704105</v>
      </c>
      <c r="N93" s="44">
        <v>0</v>
      </c>
      <c r="O93" s="62"/>
      <c r="Y93"/>
    </row>
    <row r="94" spans="1:26" ht="18.75" customHeight="1">
      <c r="A94" s="34" t="s">
        <v>95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2.4926010930144535</v>
      </c>
      <c r="O94" s="50"/>
      <c r="P94"/>
      <c r="Z94"/>
    </row>
    <row r="95" spans="1:14" ht="21" customHeight="1">
      <c r="A95" s="67" t="s">
        <v>107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5.5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2017-10-19T17:56:39Z</dcterms:modified>
  <cp:category/>
  <cp:version/>
  <cp:contentType/>
  <cp:contentStatus/>
</cp:coreProperties>
</file>