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<sst xmlns="http://schemas.openxmlformats.org/spreadsheetml/2006/main" count="117" uniqueCount="115">
  <si>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</si>
  <si>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</si>
  <si>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</si>
  <si>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</si>
  <si>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</si>
  <si>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</si>
  <si>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</si>
  <si>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</si>
  <si>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</si>
  <si>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</si>
  <si>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</si>
  <si>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</si>
  <si>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</si>
  <si>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</si>
  <si>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</si>
  <si>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</si>
  <si>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</si>
  <si>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</si>
  <si>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</si>
  <si>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</si>
  <si>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</si>
  <si>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</si>
  <si>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</si>
  <si>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</si>
  <si>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</si>
  <si>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</si>
  <si>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</si>
  <si>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</si>
  <si>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</si>
  <si>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</si>
  <si>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</si>
  <si>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</si>
  <si>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</si>
  <si>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</si>
  <si>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</si>
  <si>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</si>
  <si>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</si>
  <si>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</si>
  <si>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</si>
  <si>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</si>
  <si>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</si>
  <si>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</si>
  <si>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</si>
  <si>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</si>
  <si>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</si>
  <si>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</si>
  <si>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</si>
  <si>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</si>
  <si>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</si>
  <si>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</si>
  <si>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</si>
  <si>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</si>
  <si>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</si>
  <si>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</si>
  <si>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</si>
  <si>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</si>
  <si>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</si>
  <si>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</si>
  <si>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</si>
  <si>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</si>
  <si>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</si>
  <si>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</si>
  <si>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</si>
  <si>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</si>
  <si>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</si>
  <si>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</si>
  <si>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</si>
  <si>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</si>
  <si>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</si>
  <si>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</si>
  <si>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</si>
  <si>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</si>
  <si>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</si>
  <si>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</si>
  <si>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</si>
  <si>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</si>
  <si>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</si>
  <si>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</si>
  <si>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</si>
  <si>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</si>
  <si>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</si>
  <si>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</si>
  <si>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</si>
  <si>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</si>
  <si>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</si>
  <si>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</si>
  <si>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</si>
  <si>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</si>
  <si>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</si>
  <si>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</si>
  <si>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</si>
  <si>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</si>
  <si>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</si>
  <si>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</si>
  <si>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</si>
  <si>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</si>
  <si>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</si>
  <si>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</si>
  <si>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</si>
  <si>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</si>
  <si>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</si>
  <si>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Nota:</t>
  </si>
  <si>
    <t>OPERAÇÃO 11/10/17 - VENCIMENTO 19/10/17</t>
  </si>
  <si>
    <t>5.2.8. Ajuste de Remuneração Previsto Contratualmente  (1)</t>
  </si>
  <si>
    <t>5.2.9. Ajuste de Remuneração Previsto Contratualmente  Ar-condicionado (-) (2)</t>
  </si>
  <si>
    <t>5.2.9. Ajuste de Remuneração Previsto Contratualmente  Ar-condicionado  (+) (2)</t>
  </si>
  <si>
    <t>5.2.10. Revisão do Ajuste de Remuneração Previsto Contratualmente (3)</t>
  </si>
  <si>
    <t>5.3. Revisão de Remuneração pelo Transporte Coletivo (4)</t>
  </si>
  <si>
    <t>8. Tarifa de Remuneração por Passageiro (5)</t>
  </si>
  <si>
    <t xml:space="preserve">(1) Ajuste de remuneração, previsto contratualmente, período de 25/08 a 24/09/17, parcela 12/20.
</t>
  </si>
  <si>
    <t>(5) Tarifa de remuneração de cada empresa considerando o  reequilibrio interno estabelecido e informado pelo consórcio. Não consideram os acertos financeiros previstos no item 7.</t>
  </si>
  <si>
    <t>(2) Revisão valores ar-condicionado, previsto contratualmente, períodos de 26/06 a 24/07 e de 25/07 a 24/08/17</t>
  </si>
  <si>
    <t>(3) Revisão ajuste de remuneração, previsto contratualmente, períodos de 26/06 a 24/07 e de 25/07 a 24/08/17</t>
  </si>
  <si>
    <t>(4) Revisão rede da madrugada, mês de julho/17, áreas 1.0 e 2.0.</t>
  </si>
  <si>
    <t>,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</si>
</sst>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2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2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2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2.75390625" style="1" bestFit="1" customWidth="1"/>
    <col min="18" max="16384" width="9.00390625" style="1" customWidth="1"/>
  </cols>
  <sheetData>
    <row r="1" spans="1:15" ht="21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>
      <c r="A2" s="76" t="s">
        <v>102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7" t="s">
        <v>1</v>
      </c>
      <c r="B4" s="77" t="s">
        <v>38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 t="s">
        <v>2</v>
      </c>
    </row>
    <row r="5" spans="1:15" ht="42" customHeight="1">
      <c r="A5" s="77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99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7"/>
    </row>
    <row r="6" spans="1:15" ht="20.25" customHeight="1">
      <c r="A6" s="77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7"/>
    </row>
    <row r="7" spans="1:26" ht="18.75" customHeight="1">
      <c r="A7" s="9" t="s">
        <v>3</v>
      </c>
      <c r="B7" s="10">
        <f>B8+B20+B24</f>
        <v>529208</v>
      </c>
      <c r="C7" s="10">
        <f>C8+C20+C24</f>
        <v>393050</v>
      </c>
      <c r="D7" s="10">
        <f>D8+D20+D24</f>
        <v>399268</v>
      </c>
      <c r="E7" s="10">
        <f>E8+E20+E24</f>
        <v>56658</v>
      </c>
      <c r="F7" s="10">
        <f aca="true" t="shared" si="0" ref="F7:N7">F8+F20+F24</f>
        <v>341381</v>
      </c>
      <c r="G7" s="10">
        <f t="shared" si="0"/>
        <v>548339</v>
      </c>
      <c r="H7" s="10">
        <f>H8+H20+H24</f>
        <v>390527</v>
      </c>
      <c r="I7" s="10">
        <f>I8+I20+I24</f>
        <v>112515</v>
      </c>
      <c r="J7" s="10">
        <f>J8+J20+J24</f>
        <v>445113</v>
      </c>
      <c r="K7" s="10">
        <f>K8+K20+K24</f>
        <v>316175</v>
      </c>
      <c r="L7" s="10">
        <f>L8+L20+L24</f>
        <v>392175</v>
      </c>
      <c r="M7" s="10">
        <f t="shared" si="0"/>
        <v>156855</v>
      </c>
      <c r="N7" s="10">
        <f t="shared" si="0"/>
        <v>93802</v>
      </c>
      <c r="O7" s="10">
        <f>+O8+O20+O24</f>
        <v>4175066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224357</v>
      </c>
      <c r="C8" s="12">
        <f>+C9+C12+C16</f>
        <v>178698</v>
      </c>
      <c r="D8" s="12">
        <f>+D9+D12+D16</f>
        <v>196228</v>
      </c>
      <c r="E8" s="12">
        <f>+E9+E12+E16</f>
        <v>25518</v>
      </c>
      <c r="F8" s="12">
        <f aca="true" t="shared" si="1" ref="F8:N8">+F9+F12+F16</f>
        <v>154523</v>
      </c>
      <c r="G8" s="12">
        <f t="shared" si="1"/>
        <v>254339</v>
      </c>
      <c r="H8" s="12">
        <f>+H9+H12+H16</f>
        <v>173093</v>
      </c>
      <c r="I8" s="12">
        <f>+I9+I12+I16</f>
        <v>52345</v>
      </c>
      <c r="J8" s="12">
        <f>+J9+J12+J16</f>
        <v>206270</v>
      </c>
      <c r="K8" s="12">
        <f>+K9+K12+K16</f>
        <v>146659</v>
      </c>
      <c r="L8" s="12">
        <f>+L9+L12+L16</f>
        <v>169702</v>
      </c>
      <c r="M8" s="12">
        <f t="shared" si="1"/>
        <v>78383</v>
      </c>
      <c r="N8" s="12">
        <f t="shared" si="1"/>
        <v>48737</v>
      </c>
      <c r="O8" s="12">
        <f>SUM(B8:N8)</f>
        <v>1908852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21322</v>
      </c>
      <c r="C9" s="14">
        <v>21412</v>
      </c>
      <c r="D9" s="14">
        <v>15811</v>
      </c>
      <c r="E9" s="14">
        <v>1819</v>
      </c>
      <c r="F9" s="14">
        <v>12637</v>
      </c>
      <c r="G9" s="14">
        <v>24188</v>
      </c>
      <c r="H9" s="14">
        <v>21470</v>
      </c>
      <c r="I9" s="14">
        <v>6508</v>
      </c>
      <c r="J9" s="14">
        <v>12795</v>
      </c>
      <c r="K9" s="14">
        <v>16218</v>
      </c>
      <c r="L9" s="14">
        <v>12882</v>
      </c>
      <c r="M9" s="14">
        <v>8850</v>
      </c>
      <c r="N9" s="14">
        <v>5782</v>
      </c>
      <c r="O9" s="12">
        <f aca="true" t="shared" si="2" ref="O9:O19">SUM(B9:N9)</f>
        <v>181694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21322</v>
      </c>
      <c r="C10" s="14">
        <f>+C9-C11</f>
        <v>21412</v>
      </c>
      <c r="D10" s="14">
        <f>+D9-D11</f>
        <v>15811</v>
      </c>
      <c r="E10" s="14">
        <f>+E9-E11</f>
        <v>1819</v>
      </c>
      <c r="F10" s="14">
        <f aca="true" t="shared" si="3" ref="F10:N10">+F9-F11</f>
        <v>12637</v>
      </c>
      <c r="G10" s="14">
        <f t="shared" si="3"/>
        <v>24188</v>
      </c>
      <c r="H10" s="14">
        <f>+H9-H11</f>
        <v>21470</v>
      </c>
      <c r="I10" s="14">
        <f>+I9-I11</f>
        <v>6508</v>
      </c>
      <c r="J10" s="14">
        <f>+J9-J11</f>
        <v>12795</v>
      </c>
      <c r="K10" s="14">
        <f>+K9-K11</f>
        <v>16218</v>
      </c>
      <c r="L10" s="14">
        <f>+L9-L11</f>
        <v>12882</v>
      </c>
      <c r="M10" s="14">
        <f t="shared" si="3"/>
        <v>8850</v>
      </c>
      <c r="N10" s="14">
        <f t="shared" si="3"/>
        <v>5782</v>
      </c>
      <c r="O10" s="12">
        <f t="shared" si="2"/>
        <v>181694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191140</v>
      </c>
      <c r="C12" s="14">
        <f>C13+C14+C15</f>
        <v>148268</v>
      </c>
      <c r="D12" s="14">
        <f>D13+D14+D15</f>
        <v>170874</v>
      </c>
      <c r="E12" s="14">
        <f>E13+E14+E15</f>
        <v>22435</v>
      </c>
      <c r="F12" s="14">
        <f aca="true" t="shared" si="4" ref="F12:N12">F13+F14+F15</f>
        <v>133763</v>
      </c>
      <c r="G12" s="14">
        <f t="shared" si="4"/>
        <v>215878</v>
      </c>
      <c r="H12" s="14">
        <f>H13+H14+H15</f>
        <v>142806</v>
      </c>
      <c r="I12" s="14">
        <f>I13+I14+I15</f>
        <v>43083</v>
      </c>
      <c r="J12" s="14">
        <f>J13+J14+J15</f>
        <v>181817</v>
      </c>
      <c r="K12" s="14">
        <f>K13+K14+K15</f>
        <v>122909</v>
      </c>
      <c r="L12" s="14">
        <f>L13+L14+L15</f>
        <v>146449</v>
      </c>
      <c r="M12" s="14">
        <f t="shared" si="4"/>
        <v>65748</v>
      </c>
      <c r="N12" s="14">
        <f t="shared" si="4"/>
        <v>40939</v>
      </c>
      <c r="O12" s="12">
        <f t="shared" si="2"/>
        <v>1626109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90299</v>
      </c>
      <c r="C13" s="14">
        <v>71449</v>
      </c>
      <c r="D13" s="14">
        <v>79569</v>
      </c>
      <c r="E13" s="14">
        <v>10826</v>
      </c>
      <c r="F13" s="14">
        <v>61370</v>
      </c>
      <c r="G13" s="14">
        <v>102194</v>
      </c>
      <c r="H13" s="14">
        <v>71152</v>
      </c>
      <c r="I13" s="14">
        <v>21571</v>
      </c>
      <c r="J13" s="14">
        <v>89107</v>
      </c>
      <c r="K13" s="14">
        <v>57827</v>
      </c>
      <c r="L13" s="14">
        <v>69360</v>
      </c>
      <c r="M13" s="14">
        <v>30813</v>
      </c>
      <c r="N13" s="14">
        <v>18654</v>
      </c>
      <c r="O13" s="12">
        <f t="shared" si="2"/>
        <v>774191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95657</v>
      </c>
      <c r="C14" s="14">
        <v>70499</v>
      </c>
      <c r="D14" s="14">
        <v>87953</v>
      </c>
      <c r="E14" s="14">
        <v>10930</v>
      </c>
      <c r="F14" s="14">
        <v>68019</v>
      </c>
      <c r="G14" s="14">
        <v>104850</v>
      </c>
      <c r="H14" s="14">
        <v>67020</v>
      </c>
      <c r="I14" s="14">
        <v>20113</v>
      </c>
      <c r="J14" s="14">
        <v>89298</v>
      </c>
      <c r="K14" s="14">
        <v>61411</v>
      </c>
      <c r="L14" s="14">
        <v>73716</v>
      </c>
      <c r="M14" s="14">
        <v>32976</v>
      </c>
      <c r="N14" s="14">
        <v>21332</v>
      </c>
      <c r="O14" s="12">
        <f t="shared" si="2"/>
        <v>803774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5184</v>
      </c>
      <c r="C15" s="14">
        <v>6320</v>
      </c>
      <c r="D15" s="14">
        <v>3352</v>
      </c>
      <c r="E15" s="14">
        <v>679</v>
      </c>
      <c r="F15" s="14">
        <v>4374</v>
      </c>
      <c r="G15" s="14">
        <v>8834</v>
      </c>
      <c r="H15" s="14">
        <v>4634</v>
      </c>
      <c r="I15" s="14">
        <v>1399</v>
      </c>
      <c r="J15" s="14">
        <v>3412</v>
      </c>
      <c r="K15" s="14">
        <v>3671</v>
      </c>
      <c r="L15" s="14">
        <v>3373</v>
      </c>
      <c r="M15" s="14">
        <v>1959</v>
      </c>
      <c r="N15" s="14">
        <v>953</v>
      </c>
      <c r="O15" s="12">
        <f t="shared" si="2"/>
        <v>48144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11895</v>
      </c>
      <c r="C16" s="14">
        <f>C17+C18+C19</f>
        <v>9018</v>
      </c>
      <c r="D16" s="14">
        <f>D17+D18+D19</f>
        <v>9543</v>
      </c>
      <c r="E16" s="14">
        <f>E17+E18+E19</f>
        <v>1264</v>
      </c>
      <c r="F16" s="14">
        <f aca="true" t="shared" si="5" ref="F16:N16">F17+F18+F19</f>
        <v>8123</v>
      </c>
      <c r="G16" s="14">
        <f t="shared" si="5"/>
        <v>14273</v>
      </c>
      <c r="H16" s="14">
        <f>H17+H18+H19</f>
        <v>8817</v>
      </c>
      <c r="I16" s="14">
        <f>I17+I18+I19</f>
        <v>2754</v>
      </c>
      <c r="J16" s="14">
        <f>J17+J18+J19</f>
        <v>11658</v>
      </c>
      <c r="K16" s="14">
        <f>K17+K18+K19</f>
        <v>7532</v>
      </c>
      <c r="L16" s="14">
        <f>L17+L18+L19</f>
        <v>10371</v>
      </c>
      <c r="M16" s="14">
        <f t="shared" si="5"/>
        <v>3785</v>
      </c>
      <c r="N16" s="14">
        <f t="shared" si="5"/>
        <v>2016</v>
      </c>
      <c r="O16" s="12">
        <f t="shared" si="2"/>
        <v>101049</v>
      </c>
    </row>
    <row r="17" spans="1:26" ht="18.75" customHeight="1">
      <c r="A17" s="15" t="s">
        <v>16</v>
      </c>
      <c r="B17" s="14">
        <v>11824</v>
      </c>
      <c r="C17" s="14">
        <v>8947</v>
      </c>
      <c r="D17" s="14">
        <v>9494</v>
      </c>
      <c r="E17" s="14">
        <v>1249</v>
      </c>
      <c r="F17" s="14">
        <v>8084</v>
      </c>
      <c r="G17" s="14">
        <v>14211</v>
      </c>
      <c r="H17" s="14">
        <v>8775</v>
      </c>
      <c r="I17" s="14">
        <v>2740</v>
      </c>
      <c r="J17" s="14">
        <v>11605</v>
      </c>
      <c r="K17" s="14">
        <v>7481</v>
      </c>
      <c r="L17" s="14">
        <v>10321</v>
      </c>
      <c r="M17" s="14">
        <v>3757</v>
      </c>
      <c r="N17" s="14">
        <v>1990</v>
      </c>
      <c r="O17" s="12">
        <f t="shared" si="2"/>
        <v>100478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65</v>
      </c>
      <c r="C18" s="14">
        <v>65</v>
      </c>
      <c r="D18" s="14">
        <v>45</v>
      </c>
      <c r="E18" s="14">
        <v>14</v>
      </c>
      <c r="F18" s="14">
        <v>30</v>
      </c>
      <c r="G18" s="14">
        <v>51</v>
      </c>
      <c r="H18" s="14">
        <v>40</v>
      </c>
      <c r="I18" s="14">
        <v>10</v>
      </c>
      <c r="J18" s="14">
        <v>49</v>
      </c>
      <c r="K18" s="14">
        <v>46</v>
      </c>
      <c r="L18" s="14">
        <v>47</v>
      </c>
      <c r="M18" s="14">
        <v>26</v>
      </c>
      <c r="N18" s="14">
        <v>26</v>
      </c>
      <c r="O18" s="12">
        <f t="shared" si="2"/>
        <v>514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6</v>
      </c>
      <c r="D19" s="14">
        <v>4</v>
      </c>
      <c r="E19" s="14">
        <v>1</v>
      </c>
      <c r="F19" s="14">
        <v>9</v>
      </c>
      <c r="G19" s="14">
        <v>11</v>
      </c>
      <c r="H19" s="14">
        <v>2</v>
      </c>
      <c r="I19" s="14">
        <v>4</v>
      </c>
      <c r="J19" s="14">
        <v>4</v>
      </c>
      <c r="K19" s="14">
        <v>5</v>
      </c>
      <c r="L19" s="14">
        <v>3</v>
      </c>
      <c r="M19" s="14">
        <v>2</v>
      </c>
      <c r="N19" s="14">
        <v>0</v>
      </c>
      <c r="O19" s="12">
        <f t="shared" si="2"/>
        <v>57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137341</v>
      </c>
      <c r="C20" s="18">
        <f>C21+C22+C23</f>
        <v>87491</v>
      </c>
      <c r="D20" s="18">
        <f>D21+D22+D23</f>
        <v>80204</v>
      </c>
      <c r="E20" s="18">
        <f>E21+E22+E23</f>
        <v>11543</v>
      </c>
      <c r="F20" s="18">
        <f aca="true" t="shared" si="6" ref="F20:N20">F21+F22+F23</f>
        <v>68877</v>
      </c>
      <c r="G20" s="18">
        <f t="shared" si="6"/>
        <v>114339</v>
      </c>
      <c r="H20" s="18">
        <f>H21+H22+H23</f>
        <v>94521</v>
      </c>
      <c r="I20" s="18">
        <f>I21+I22+I23</f>
        <v>26696</v>
      </c>
      <c r="J20" s="18">
        <f>J21+J22+J23</f>
        <v>110572</v>
      </c>
      <c r="K20" s="18">
        <f>K21+K22+K23</f>
        <v>73719</v>
      </c>
      <c r="L20" s="18">
        <f>L21+L22+L23</f>
        <v>115171</v>
      </c>
      <c r="M20" s="18">
        <f t="shared" si="6"/>
        <v>42994</v>
      </c>
      <c r="N20" s="18">
        <f t="shared" si="6"/>
        <v>24533</v>
      </c>
      <c r="O20" s="12">
        <f aca="true" t="shared" si="7" ref="O20:O26">SUM(B20:N20)</f>
        <v>988001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70614</v>
      </c>
      <c r="C21" s="14">
        <v>47598</v>
      </c>
      <c r="D21" s="14">
        <v>41913</v>
      </c>
      <c r="E21" s="14">
        <v>6258</v>
      </c>
      <c r="F21" s="14">
        <v>35384</v>
      </c>
      <c r="G21" s="14">
        <v>60456</v>
      </c>
      <c r="H21" s="14">
        <v>52728</v>
      </c>
      <c r="I21" s="14">
        <v>15078</v>
      </c>
      <c r="J21" s="14">
        <v>60397</v>
      </c>
      <c r="K21" s="14">
        <v>39108</v>
      </c>
      <c r="L21" s="14">
        <v>60013</v>
      </c>
      <c r="M21" s="14">
        <v>22626</v>
      </c>
      <c r="N21" s="14">
        <v>12506</v>
      </c>
      <c r="O21" s="12">
        <f t="shared" si="7"/>
        <v>524679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64042</v>
      </c>
      <c r="C22" s="14">
        <v>37578</v>
      </c>
      <c r="D22" s="14">
        <v>37137</v>
      </c>
      <c r="E22" s="14">
        <v>5002</v>
      </c>
      <c r="F22" s="14">
        <v>31874</v>
      </c>
      <c r="G22" s="14">
        <v>50657</v>
      </c>
      <c r="H22" s="14">
        <v>39963</v>
      </c>
      <c r="I22" s="14">
        <v>11114</v>
      </c>
      <c r="J22" s="14">
        <v>48467</v>
      </c>
      <c r="K22" s="14">
        <v>33076</v>
      </c>
      <c r="L22" s="14">
        <v>53209</v>
      </c>
      <c r="M22" s="14">
        <v>19474</v>
      </c>
      <c r="N22" s="14">
        <v>11586</v>
      </c>
      <c r="O22" s="12">
        <f t="shared" si="7"/>
        <v>443179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2685</v>
      </c>
      <c r="C23" s="14">
        <v>2315</v>
      </c>
      <c r="D23" s="14">
        <v>1154</v>
      </c>
      <c r="E23" s="14">
        <v>283</v>
      </c>
      <c r="F23" s="14">
        <v>1619</v>
      </c>
      <c r="G23" s="14">
        <v>3226</v>
      </c>
      <c r="H23" s="14">
        <v>1830</v>
      </c>
      <c r="I23" s="14">
        <v>504</v>
      </c>
      <c r="J23" s="14">
        <v>1708</v>
      </c>
      <c r="K23" s="14">
        <v>1535</v>
      </c>
      <c r="L23" s="14">
        <v>1949</v>
      </c>
      <c r="M23" s="14">
        <v>894</v>
      </c>
      <c r="N23" s="14">
        <v>441</v>
      </c>
      <c r="O23" s="12">
        <f t="shared" si="7"/>
        <v>20143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167510</v>
      </c>
      <c r="C24" s="14">
        <f>C25+C26</f>
        <v>126861</v>
      </c>
      <c r="D24" s="14">
        <f>D25+D26</f>
        <v>122836</v>
      </c>
      <c r="E24" s="14">
        <f>E25+E26</f>
        <v>19597</v>
      </c>
      <c r="F24" s="14">
        <f aca="true" t="shared" si="8" ref="F24:N24">F25+F26</f>
        <v>117981</v>
      </c>
      <c r="G24" s="14">
        <f t="shared" si="8"/>
        <v>179661</v>
      </c>
      <c r="H24" s="14">
        <f>H25+H26</f>
        <v>122913</v>
      </c>
      <c r="I24" s="14">
        <f>I25+I26</f>
        <v>33474</v>
      </c>
      <c r="J24" s="14">
        <f>J25+J26</f>
        <v>128271</v>
      </c>
      <c r="K24" s="14">
        <f>K25+K26</f>
        <v>95797</v>
      </c>
      <c r="L24" s="14">
        <f>L25+L26</f>
        <v>107302</v>
      </c>
      <c r="M24" s="14">
        <f t="shared" si="8"/>
        <v>35478</v>
      </c>
      <c r="N24" s="14">
        <f t="shared" si="8"/>
        <v>20532</v>
      </c>
      <c r="O24" s="12">
        <f t="shared" si="7"/>
        <v>1278213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73025</v>
      </c>
      <c r="C25" s="14">
        <v>61649</v>
      </c>
      <c r="D25" s="14">
        <v>58554</v>
      </c>
      <c r="E25" s="14">
        <v>10816</v>
      </c>
      <c r="F25" s="14">
        <v>57208</v>
      </c>
      <c r="G25" s="14">
        <v>92662</v>
      </c>
      <c r="H25" s="14">
        <v>63830</v>
      </c>
      <c r="I25" s="14">
        <v>18781</v>
      </c>
      <c r="J25" s="14">
        <v>56867</v>
      </c>
      <c r="K25" s="14">
        <v>48503</v>
      </c>
      <c r="L25" s="14">
        <v>49128</v>
      </c>
      <c r="M25" s="14">
        <v>15863</v>
      </c>
      <c r="N25" s="14">
        <v>8328</v>
      </c>
      <c r="O25" s="12">
        <f t="shared" si="7"/>
        <v>615214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94485</v>
      </c>
      <c r="C26" s="14">
        <v>65212</v>
      </c>
      <c r="D26" s="14">
        <v>64282</v>
      </c>
      <c r="E26" s="14">
        <v>8781</v>
      </c>
      <c r="F26" s="14">
        <v>60773</v>
      </c>
      <c r="G26" s="14">
        <v>86999</v>
      </c>
      <c r="H26" s="14">
        <v>59083</v>
      </c>
      <c r="I26" s="14">
        <v>14693</v>
      </c>
      <c r="J26" s="14">
        <v>71404</v>
      </c>
      <c r="K26" s="14">
        <v>47294</v>
      </c>
      <c r="L26" s="14">
        <v>58174</v>
      </c>
      <c r="M26" s="14">
        <v>19615</v>
      </c>
      <c r="N26" s="14">
        <v>12204</v>
      </c>
      <c r="O26" s="12">
        <f t="shared" si="7"/>
        <v>662999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1109513.5210756802</v>
      </c>
      <c r="C36" s="60">
        <f aca="true" t="shared" si="11" ref="C36:N36">C37+C38+C39+C40</f>
        <v>796112.4330249999</v>
      </c>
      <c r="D36" s="60">
        <f t="shared" si="11"/>
        <v>756044.9301634</v>
      </c>
      <c r="E36" s="60">
        <f t="shared" si="11"/>
        <v>147272.5607072</v>
      </c>
      <c r="F36" s="60">
        <f t="shared" si="11"/>
        <v>744645.29197105</v>
      </c>
      <c r="G36" s="60">
        <f t="shared" si="11"/>
        <v>948437.2672</v>
      </c>
      <c r="H36" s="60">
        <f t="shared" si="11"/>
        <v>797933.7795000001</v>
      </c>
      <c r="I36" s="60">
        <f>I37+I38+I39+I40</f>
        <v>223997.137503</v>
      </c>
      <c r="J36" s="60">
        <f>J37+J38+J39+J40</f>
        <v>883615.5862333999</v>
      </c>
      <c r="K36" s="60">
        <f>K37+K38+K39+K40</f>
        <v>707260.2073024998</v>
      </c>
      <c r="L36" s="60">
        <f>L37+L38+L39+L40</f>
        <v>838639.9396279999</v>
      </c>
      <c r="M36" s="60">
        <f t="shared" si="11"/>
        <v>398668.51295264997</v>
      </c>
      <c r="N36" s="60">
        <f t="shared" si="11"/>
        <v>232192.22428512003</v>
      </c>
      <c r="O36" s="60">
        <f>O37+O38+O39+O40</f>
        <v>8584333.391546998</v>
      </c>
    </row>
    <row r="37" spans="1:15" ht="18.75" customHeight="1">
      <c r="A37" s="57" t="s">
        <v>50</v>
      </c>
      <c r="B37" s="54">
        <f aca="true" t="shared" si="12" ref="B37:N37">B29*B7</f>
        <v>1105462.5912000001</v>
      </c>
      <c r="C37" s="54">
        <f t="shared" si="12"/>
        <v>793174.8999999999</v>
      </c>
      <c r="D37" s="54">
        <f t="shared" si="12"/>
        <v>745912.4776</v>
      </c>
      <c r="E37" s="54">
        <f t="shared" si="12"/>
        <v>146982.1836</v>
      </c>
      <c r="F37" s="54">
        <f t="shared" si="12"/>
        <v>744654.3753</v>
      </c>
      <c r="G37" s="54">
        <f t="shared" si="12"/>
        <v>948571.6361</v>
      </c>
      <c r="H37" s="54">
        <f t="shared" si="12"/>
        <v>794370.9707000001</v>
      </c>
      <c r="I37" s="54">
        <f>I29*I7</f>
        <v>223972.359</v>
      </c>
      <c r="J37" s="54">
        <f>J29*J7</f>
        <v>879543.288</v>
      </c>
      <c r="K37" s="54">
        <f>K29*K7</f>
        <v>703647.4624999999</v>
      </c>
      <c r="L37" s="54">
        <f>L29*L7</f>
        <v>834430.7474999999</v>
      </c>
      <c r="M37" s="54">
        <f t="shared" si="12"/>
        <v>396215.73</v>
      </c>
      <c r="N37" s="54">
        <f t="shared" si="12"/>
        <v>232159.95</v>
      </c>
      <c r="O37" s="56">
        <f>SUM(B37:N37)</f>
        <v>8549098.6715</v>
      </c>
    </row>
    <row r="38" spans="1:15" ht="18.75" customHeight="1">
      <c r="A38" s="57" t="s">
        <v>51</v>
      </c>
      <c r="B38" s="54">
        <f aca="true" t="shared" si="13" ref="B38:N38">B30*B7</f>
        <v>-3278.20012432</v>
      </c>
      <c r="C38" s="54">
        <f t="shared" si="13"/>
        <v>-2307.006975</v>
      </c>
      <c r="D38" s="54">
        <f t="shared" si="13"/>
        <v>-2215.9174365999997</v>
      </c>
      <c r="E38" s="54">
        <f t="shared" si="13"/>
        <v>-355.9028928</v>
      </c>
      <c r="F38" s="54">
        <f t="shared" si="13"/>
        <v>-2170.48332895</v>
      </c>
      <c r="G38" s="54">
        <f t="shared" si="13"/>
        <v>-2796.5289000000002</v>
      </c>
      <c r="H38" s="54">
        <f t="shared" si="13"/>
        <v>-2186.9512</v>
      </c>
      <c r="I38" s="54">
        <f>I30*I7</f>
        <v>-630.061497</v>
      </c>
      <c r="J38" s="54">
        <f>J30*J7</f>
        <v>-2531.8917666</v>
      </c>
      <c r="K38" s="54">
        <f>K30*K7</f>
        <v>-2012.6751975</v>
      </c>
      <c r="L38" s="54">
        <f>L30*L7</f>
        <v>-2451.187872</v>
      </c>
      <c r="M38" s="54">
        <f t="shared" si="13"/>
        <v>-1155.79704735</v>
      </c>
      <c r="N38" s="54">
        <f t="shared" si="13"/>
        <v>-686.76571488</v>
      </c>
      <c r="O38" s="25">
        <f>SUM(B38:N38)</f>
        <v>-24779.369952999998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-108685.34000000001</v>
      </c>
      <c r="C42" s="25">
        <f aca="true" t="shared" si="15" ref="C42:N42">+C43+C46+C58+C59</f>
        <v>-101560.26000000001</v>
      </c>
      <c r="D42" s="25">
        <f t="shared" si="15"/>
        <v>-80880.52</v>
      </c>
      <c r="E42" s="25">
        <f t="shared" si="15"/>
        <v>-11423.279999999999</v>
      </c>
      <c r="F42" s="25">
        <f t="shared" si="15"/>
        <v>-69070.33</v>
      </c>
      <c r="G42" s="25">
        <f t="shared" si="15"/>
        <v>-117745.04999999999</v>
      </c>
      <c r="H42" s="25">
        <f t="shared" si="15"/>
        <v>-102800.2</v>
      </c>
      <c r="I42" s="25">
        <f>+I43+I46+I58+I59</f>
        <v>-33631.770000000004</v>
      </c>
      <c r="J42" s="25">
        <f>+J43+J46+J58+J59</f>
        <v>-72760.87</v>
      </c>
      <c r="K42" s="25">
        <f>+K43+K46+K58+K59</f>
        <v>-80914.17</v>
      </c>
      <c r="L42" s="25">
        <f>+L43+L46+L58+L59</f>
        <v>-72503.45999999999</v>
      </c>
      <c r="M42" s="25">
        <f t="shared" si="15"/>
        <v>-44261.1</v>
      </c>
      <c r="N42" s="25">
        <f t="shared" si="15"/>
        <v>-28153.989999999998</v>
      </c>
      <c r="O42" s="25">
        <f>+O43+O46+O58+O59</f>
        <v>-924390.34</v>
      </c>
    </row>
    <row r="43" spans="1:15" ht="18.75" customHeight="1">
      <c r="A43" s="17" t="s">
        <v>55</v>
      </c>
      <c r="B43" s="26">
        <f>B44+B45</f>
        <v>-81023.6</v>
      </c>
      <c r="C43" s="26">
        <f>C44+C45</f>
        <v>-81365.6</v>
      </c>
      <c r="D43" s="26">
        <f>D44+D45</f>
        <v>-60081.8</v>
      </c>
      <c r="E43" s="26">
        <f>E44+E45</f>
        <v>-6912.2</v>
      </c>
      <c r="F43" s="26">
        <f aca="true" t="shared" si="16" ref="F43:N43">F44+F45</f>
        <v>-48020.6</v>
      </c>
      <c r="G43" s="26">
        <f t="shared" si="16"/>
        <v>-91914.4</v>
      </c>
      <c r="H43" s="26">
        <f t="shared" si="16"/>
        <v>-81586</v>
      </c>
      <c r="I43" s="26">
        <f>I44+I45</f>
        <v>-24730.4</v>
      </c>
      <c r="J43" s="26">
        <f>J44+J45</f>
        <v>-48621</v>
      </c>
      <c r="K43" s="26">
        <f>K44+K45</f>
        <v>-61628.4</v>
      </c>
      <c r="L43" s="26">
        <f>L44+L45</f>
        <v>-48951.6</v>
      </c>
      <c r="M43" s="26">
        <f t="shared" si="16"/>
        <v>-33630</v>
      </c>
      <c r="N43" s="26">
        <f t="shared" si="16"/>
        <v>-21971.6</v>
      </c>
      <c r="O43" s="25">
        <f aca="true" t="shared" si="17" ref="O43:O59">SUM(B43:N43)</f>
        <v>-690437.2</v>
      </c>
    </row>
    <row r="44" spans="1:26" ht="18.75" customHeight="1">
      <c r="A44" s="13" t="s">
        <v>56</v>
      </c>
      <c r="B44" s="20">
        <f>ROUND(-B9*$D$3,2)</f>
        <v>-81023.6</v>
      </c>
      <c r="C44" s="20">
        <f>ROUND(-C9*$D$3,2)</f>
        <v>-81365.6</v>
      </c>
      <c r="D44" s="20">
        <f>ROUND(-D9*$D$3,2)</f>
        <v>-60081.8</v>
      </c>
      <c r="E44" s="20">
        <f>ROUND(-E9*$D$3,2)</f>
        <v>-6912.2</v>
      </c>
      <c r="F44" s="20">
        <f aca="true" t="shared" si="18" ref="F44:N44">ROUND(-F9*$D$3,2)</f>
        <v>-48020.6</v>
      </c>
      <c r="G44" s="20">
        <f t="shared" si="18"/>
        <v>-91914.4</v>
      </c>
      <c r="H44" s="20">
        <f t="shared" si="18"/>
        <v>-81586</v>
      </c>
      <c r="I44" s="20">
        <f>ROUND(-I9*$D$3,2)</f>
        <v>-24730.4</v>
      </c>
      <c r="J44" s="20">
        <f>ROUND(-J9*$D$3,2)</f>
        <v>-48621</v>
      </c>
      <c r="K44" s="20">
        <f>ROUND(-K9*$D$3,2)</f>
        <v>-61628.4</v>
      </c>
      <c r="L44" s="20">
        <f>ROUND(-L9*$D$3,2)</f>
        <v>-48951.6</v>
      </c>
      <c r="M44" s="20">
        <f t="shared" si="18"/>
        <v>-33630</v>
      </c>
      <c r="N44" s="20">
        <f t="shared" si="18"/>
        <v>-21971.6</v>
      </c>
      <c r="O44" s="46">
        <f t="shared" si="17"/>
        <v>-690437.2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-30281.66</v>
      </c>
      <c r="C46" s="26">
        <f aca="true" t="shared" si="20" ref="C46:O46">SUM(C47:C57)</f>
        <v>-21468.300000000003</v>
      </c>
      <c r="D46" s="26">
        <f t="shared" si="20"/>
        <v>-20798.719999999998</v>
      </c>
      <c r="E46" s="26">
        <f t="shared" si="20"/>
        <v>-4511.08</v>
      </c>
      <c r="F46" s="26">
        <f t="shared" si="20"/>
        <v>-21049.730000000003</v>
      </c>
      <c r="G46" s="26">
        <f t="shared" si="20"/>
        <v>-25830.65</v>
      </c>
      <c r="H46" s="26">
        <f t="shared" si="20"/>
        <v>-21214.2</v>
      </c>
      <c r="I46" s="26">
        <f t="shared" si="20"/>
        <v>-8901.369999999999</v>
      </c>
      <c r="J46" s="26">
        <f t="shared" si="20"/>
        <v>-24139.87</v>
      </c>
      <c r="K46" s="26">
        <f t="shared" si="20"/>
        <v>-19285.77</v>
      </c>
      <c r="L46" s="26">
        <f t="shared" si="20"/>
        <v>-23551.86</v>
      </c>
      <c r="M46" s="26">
        <f t="shared" si="20"/>
        <v>-10631.099999999999</v>
      </c>
      <c r="N46" s="26">
        <f t="shared" si="20"/>
        <v>-6182.389999999999</v>
      </c>
      <c r="O46" s="26">
        <f t="shared" si="20"/>
        <v>-237846.70000000004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-3000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103</v>
      </c>
      <c r="B54" s="24">
        <v>-29767.1</v>
      </c>
      <c r="C54" s="24">
        <v>-21107.07</v>
      </c>
      <c r="D54" s="24">
        <v>-20453.89</v>
      </c>
      <c r="E54" s="24">
        <v>-3941.07</v>
      </c>
      <c r="F54" s="24">
        <v>-20706.61</v>
      </c>
      <c r="G54" s="24">
        <v>-25401.11</v>
      </c>
      <c r="H54" s="24">
        <v>-20862.36</v>
      </c>
      <c r="I54" s="24">
        <v>-5802.03</v>
      </c>
      <c r="J54" s="24">
        <v>-23741.3</v>
      </c>
      <c r="K54" s="24">
        <v>-18968.95</v>
      </c>
      <c r="L54" s="24">
        <v>-23169.61</v>
      </c>
      <c r="M54" s="24">
        <v>-10452.66</v>
      </c>
      <c r="N54" s="24">
        <v>-6079.28</v>
      </c>
      <c r="O54" s="24">
        <f t="shared" si="17"/>
        <v>-230453.04000000004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104</v>
      </c>
      <c r="B55" s="24">
        <v>0.78</v>
      </c>
      <c r="C55" s="24">
        <v>0.87</v>
      </c>
      <c r="D55" s="24">
        <v>3.06</v>
      </c>
      <c r="E55" s="24">
        <v>0.63</v>
      </c>
      <c r="F55" s="24">
        <v>3.1</v>
      </c>
      <c r="G55" s="24">
        <v>3.94</v>
      </c>
      <c r="H55" s="24">
        <v>3.18</v>
      </c>
      <c r="I55" s="24">
        <v>0.9</v>
      </c>
      <c r="J55" s="24">
        <v>3.77</v>
      </c>
      <c r="K55" s="24">
        <v>2.85</v>
      </c>
      <c r="L55" s="24">
        <v>3.57</v>
      </c>
      <c r="M55" s="24">
        <v>1.61</v>
      </c>
      <c r="N55" s="24">
        <v>0.92</v>
      </c>
      <c r="O55" s="24">
        <f t="shared" si="17"/>
        <v>29.18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105</v>
      </c>
      <c r="B56" s="24">
        <v>-19.94</v>
      </c>
      <c r="C56" s="24">
        <v>-9.24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-29.18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106</v>
      </c>
      <c r="B57" s="24">
        <v>-495.4</v>
      </c>
      <c r="C57" s="24">
        <v>-352.86</v>
      </c>
      <c r="D57" s="24">
        <v>-347.89</v>
      </c>
      <c r="E57" s="24">
        <v>-70.64</v>
      </c>
      <c r="F57" s="24">
        <v>-346.22</v>
      </c>
      <c r="G57" s="24">
        <v>-433.48</v>
      </c>
      <c r="H57" s="24">
        <v>-355.02</v>
      </c>
      <c r="I57" s="24">
        <v>-100.24</v>
      </c>
      <c r="J57" s="24">
        <v>-402.34</v>
      </c>
      <c r="K57" s="24">
        <v>-319.67</v>
      </c>
      <c r="L57" s="24">
        <v>-385.82</v>
      </c>
      <c r="M57" s="24">
        <v>-180.05</v>
      </c>
      <c r="N57" s="24">
        <v>-104.03</v>
      </c>
      <c r="O57" s="24">
        <f t="shared" si="17"/>
        <v>-3893.6600000000008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2619.92</v>
      </c>
      <c r="C58" s="27">
        <v>1273.64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3893.5600000000004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1000828.1810756802</v>
      </c>
      <c r="C61" s="29">
        <f t="shared" si="21"/>
        <v>694552.1730249999</v>
      </c>
      <c r="D61" s="29">
        <f t="shared" si="21"/>
        <v>675164.4101634</v>
      </c>
      <c r="E61" s="29">
        <f t="shared" si="21"/>
        <v>135849.2807072</v>
      </c>
      <c r="F61" s="29">
        <f t="shared" si="21"/>
        <v>675574.96197105</v>
      </c>
      <c r="G61" s="29">
        <f t="shared" si="21"/>
        <v>830692.2172000001</v>
      </c>
      <c r="H61" s="29">
        <f t="shared" si="21"/>
        <v>695133.5795000001</v>
      </c>
      <c r="I61" s="29">
        <f t="shared" si="21"/>
        <v>190365.36750300002</v>
      </c>
      <c r="J61" s="29">
        <f>+J36+J42</f>
        <v>810854.7162333999</v>
      </c>
      <c r="K61" s="29">
        <f>+K36+K42</f>
        <v>626346.0373024998</v>
      </c>
      <c r="L61" s="29">
        <f>+L36+L42</f>
        <v>766136.479628</v>
      </c>
      <c r="M61" s="29">
        <f t="shared" si="21"/>
        <v>354407.41295265</v>
      </c>
      <c r="N61" s="29">
        <f t="shared" si="21"/>
        <v>204038.23428512004</v>
      </c>
      <c r="O61" s="29">
        <f>SUM(B61:N61)</f>
        <v>7659943.051547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1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68</v>
      </c>
      <c r="B64" s="36">
        <f>SUM(B65:B78)</f>
        <v>1000828.1799999999</v>
      </c>
      <c r="C64" s="36">
        <f aca="true" t="shared" si="22" ref="C64:N64">SUM(C65:C78)</f>
        <v>694552.17</v>
      </c>
      <c r="D64" s="36">
        <f t="shared" si="22"/>
        <v>675164.4099999999</v>
      </c>
      <c r="E64" s="36">
        <f t="shared" si="22"/>
        <v>135849.28</v>
      </c>
      <c r="F64" s="36">
        <f t="shared" si="22"/>
        <v>675574.97</v>
      </c>
      <c r="G64" s="36">
        <f t="shared" si="22"/>
        <v>830692.22</v>
      </c>
      <c r="H64" s="36">
        <f t="shared" si="22"/>
        <v>695133.5800000001</v>
      </c>
      <c r="I64" s="36">
        <f t="shared" si="22"/>
        <v>190365.37</v>
      </c>
      <c r="J64" s="36">
        <f t="shared" si="22"/>
        <v>810854.72</v>
      </c>
      <c r="K64" s="36">
        <f t="shared" si="22"/>
        <v>626346.0299999999</v>
      </c>
      <c r="L64" s="36">
        <f t="shared" si="22"/>
        <v>766136.48</v>
      </c>
      <c r="M64" s="36">
        <f t="shared" si="22"/>
        <v>354407.41</v>
      </c>
      <c r="N64" s="36">
        <f t="shared" si="22"/>
        <v>204038.23</v>
      </c>
      <c r="O64" s="29">
        <f>SUM(O65:O78)</f>
        <v>7659943.050000001</v>
      </c>
      <c r="Q64" s="71"/>
    </row>
    <row r="65" spans="1:16" ht="18.75" customHeight="1">
      <c r="A65" s="17" t="s">
        <v>69</v>
      </c>
      <c r="B65" s="36">
        <f>187189.88+567.32</f>
        <v>187757.2</v>
      </c>
      <c r="C65" s="36">
        <f>199461.68</f>
        <v>199461.68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387218.88</v>
      </c>
      <c r="P65"/>
    </row>
    <row r="66" spans="1:16" ht="18.75" customHeight="1">
      <c r="A66" s="17" t="s">
        <v>70</v>
      </c>
      <c r="B66" s="36">
        <f>806946.33+2619.92+3504.73</f>
        <v>813070.98</v>
      </c>
      <c r="C66" s="36">
        <f>490964.83+1273.64+2852.02</f>
        <v>495090.49000000005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1308161.47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f>664977.44+10186.97</f>
        <v>675164.4099999999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675164.4099999999</v>
      </c>
      <c r="Q67"/>
    </row>
    <row r="68" spans="1:18" ht="18.75" customHeight="1">
      <c r="A68" s="17" t="s">
        <v>72</v>
      </c>
      <c r="B68" s="35" t="s">
        <v>114</v>
      </c>
      <c r="C68" s="35">
        <v>0</v>
      </c>
      <c r="D68" s="35">
        <v>0</v>
      </c>
      <c r="E68" s="26">
        <f>135849.28</f>
        <v>135849.28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135849.28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675574.97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675574.97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830692.22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830692.22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691626.54+3507.04</f>
        <v>695133.5800000001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695133.5800000001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f>190365.37</f>
        <v>190365.37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190365.37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806797.13+4057.59</f>
        <v>810854.72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810854.72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622839.21+3506.82</f>
        <v>626346.0299999999</v>
      </c>
      <c r="L74" s="35">
        <v>0</v>
      </c>
      <c r="M74" s="35">
        <v>0</v>
      </c>
      <c r="N74" s="35">
        <v>0</v>
      </c>
      <c r="O74" s="29">
        <f t="shared" si="23"/>
        <v>626346.0299999999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f>762078.34+4058.14</f>
        <v>766136.48</v>
      </c>
      <c r="M75" s="35">
        <v>0</v>
      </c>
      <c r="N75" s="61">
        <v>0</v>
      </c>
      <c r="O75" s="26">
        <f t="shared" si="23"/>
        <v>766136.48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352069.99+2337.42</f>
        <v>354407.41</v>
      </c>
      <c r="N76" s="35">
        <v>0</v>
      </c>
      <c r="O76" s="29">
        <f t="shared" si="23"/>
        <v>354407.41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204038.23</v>
      </c>
      <c r="O77" s="26">
        <f t="shared" si="23"/>
        <v>204038.23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3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2.341416261913127</v>
      </c>
      <c r="C82" s="44">
        <v>2.296550768674989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2.038320220425658</v>
      </c>
      <c r="C83" s="44">
        <v>1.9236822773161373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1.8680634565339573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2.5993250857284056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2.1812733924004264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1.7296549528667484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2.034242803954656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1.9908202239968005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1.9760330438189853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2.2258350195382297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2.1280851651125134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2.5267354751372286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2.47534406819812</v>
      </c>
      <c r="O94" s="50"/>
      <c r="P94"/>
      <c r="Z94"/>
    </row>
    <row r="95" spans="1:14" ht="21" customHeight="1">
      <c r="A95" s="67" t="s">
        <v>101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8" customHeight="1">
      <c r="A96" s="72" t="s">
        <v>109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ht="18" customHeight="1">
      <c r="A97" s="70" t="s">
        <v>111</v>
      </c>
    </row>
    <row r="98" spans="1:2" ht="18" customHeight="1">
      <c r="A98" s="70" t="s">
        <v>112</v>
      </c>
      <c r="B98" s="40"/>
    </row>
    <row r="99" spans="1:9" ht="18" customHeight="1">
      <c r="A99" s="70" t="s">
        <v>113</v>
      </c>
      <c r="H99" s="41"/>
      <c r="I99" s="41"/>
    </row>
    <row r="100" ht="17.25" customHeight="1">
      <c r="A100" s="70" t="s">
        <v>110</v>
      </c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2017-10-19T13:34:49Z</dcterms:modified>
  <cp:category/>
  <cp:version/>
  <cp:contentType/>
  <cp:contentStatus/>
</cp:coreProperties>
</file>