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<sst xmlns="http://schemas.openxmlformats.org/spreadsheetml/2006/main" count="112" uniqueCount="110">
  <si>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</si>
  <si>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</si>
  <si>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</si>
  <si>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</si>
  <si>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</si>
  <si>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</si>
  <si>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</si>
  <si>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</si>
  <si>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</si>
  <si>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</si>
  <si>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</si>
  <si>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</si>
  <si>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</si>
  <si>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</si>
  <si>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</si>
  <si>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</si>
  <si>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</si>
  <si>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</si>
  <si>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</si>
  <si>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</si>
  <si>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</si>
  <si>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</si>
  <si>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</si>
  <si>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</si>
  <si>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</si>
  <si>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</si>
  <si>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</si>
  <si>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</si>
  <si>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</si>
  <si>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</si>
  <si>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</si>
  <si>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</si>
  <si>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</si>
  <si>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</si>
  <si>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</si>
  <si>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</si>
  <si>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</si>
  <si>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</si>
  <si>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</si>
  <si>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</si>
  <si>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</si>
  <si>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</si>
  <si>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</si>
  <si>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</si>
  <si>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</si>
  <si>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</si>
  <si>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</si>
  <si>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</si>
  <si>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</si>
  <si>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</si>
  <si>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</si>
  <si>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</si>
  <si>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</si>
  <si>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</si>
  <si>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</si>
  <si>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</si>
  <si>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</si>
  <si>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</si>
  <si>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</si>
  <si>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</si>
  <si>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</si>
  <si>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</si>
  <si>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</si>
  <si>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</si>
  <si>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</si>
  <si>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</si>
  <si>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</si>
  <si>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</si>
  <si>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</si>
  <si>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</si>
  <si>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</si>
  <si>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</si>
  <si>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</si>
  <si>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</si>
  <si>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</si>
  <si>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</si>
  <si>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</si>
  <si>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</si>
  <si>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</si>
  <si>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</si>
  <si>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</si>
  <si>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</si>
  <si>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</si>
  <si>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</si>
  <si>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</si>
  <si>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</si>
  <si>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</si>
  <si>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</si>
  <si>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</si>
  <si>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</si>
  <si>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</si>
  <si>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</si>
  <si>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</si>
  <si>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</si>
  <si>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</si>
  <si>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</si>
  <si>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</si>
  <si>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</si>
  <si>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</si>
  <si>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</si>
  <si>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</si>
  <si>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</si>
  <si>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</si>
  <si>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</si>
  <si>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</si>
  <si>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</si>
  <si>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09/10/17 - VENCIMENTO 17/10/17</t>
  </si>
  <si>
    <t>(1) Ajuste de remuneração, previsto contratualmente, período de 25/08 a 24/09/17, parcela 10/20.
(2) Tarifa de remuneração de cada empresa considerando o  reequilibrio interno estabelecido e informado pelo consórcio. Não consideram os acertos financeiros previstos no item 7.</t>
  </si>
  <si>
    <t>8. Tarifa de Remuneração por Passageiro (2)</t>
  </si>
  <si>
    <t>5.2.8. Ajuste de Remuneração Previsto Contratualmente 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</si>
</sst>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733425</xdr:colOff>
      <xdr:row>99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733425</xdr:colOff>
      <xdr:row>99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733425</xdr:colOff>
      <xdr:row>99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524570</v>
      </c>
      <c r="C7" s="10">
        <f>C8+C20+C24</f>
        <v>395670</v>
      </c>
      <c r="D7" s="10">
        <f>D8+D20+D24</f>
        <v>404185</v>
      </c>
      <c r="E7" s="10">
        <f>E8+E20+E24</f>
        <v>56756</v>
      </c>
      <c r="F7" s="10">
        <f aca="true" t="shared" si="0" ref="F7:N7">F8+F20+F24</f>
        <v>341252</v>
      </c>
      <c r="G7" s="10">
        <f t="shared" si="0"/>
        <v>541513</v>
      </c>
      <c r="H7" s="10">
        <f>H8+H20+H24</f>
        <v>383371</v>
      </c>
      <c r="I7" s="10">
        <f>I8+I20+I24</f>
        <v>109624</v>
      </c>
      <c r="J7" s="10">
        <f>J8+J20+J24</f>
        <v>435426</v>
      </c>
      <c r="K7" s="10">
        <f>K8+K20+K24</f>
        <v>310776</v>
      </c>
      <c r="L7" s="10">
        <f>L8+L20+L24</f>
        <v>387510</v>
      </c>
      <c r="M7" s="10">
        <f t="shared" si="0"/>
        <v>153991</v>
      </c>
      <c r="N7" s="10">
        <f t="shared" si="0"/>
        <v>93026</v>
      </c>
      <c r="O7" s="10">
        <f>+O8+O20+O24</f>
        <v>4137670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218428</v>
      </c>
      <c r="C8" s="12">
        <f>+C9+C12+C16</f>
        <v>175852</v>
      </c>
      <c r="D8" s="12">
        <f>+D9+D12+D16</f>
        <v>194955</v>
      </c>
      <c r="E8" s="12">
        <f>+E9+E12+E16</f>
        <v>24430</v>
      </c>
      <c r="F8" s="12">
        <f aca="true" t="shared" si="1" ref="F8:N8">+F9+F12+F16</f>
        <v>150703</v>
      </c>
      <c r="G8" s="12">
        <f t="shared" si="1"/>
        <v>246119</v>
      </c>
      <c r="H8" s="12">
        <f>+H9+H12+H16</f>
        <v>168331</v>
      </c>
      <c r="I8" s="12">
        <f>+I9+I12+I16</f>
        <v>50501</v>
      </c>
      <c r="J8" s="12">
        <f>+J9+J12+J16</f>
        <v>200273</v>
      </c>
      <c r="K8" s="12">
        <f>+K9+K12+K16</f>
        <v>143019</v>
      </c>
      <c r="L8" s="12">
        <f>+L9+L12+L16</f>
        <v>166413</v>
      </c>
      <c r="M8" s="12">
        <f t="shared" si="1"/>
        <v>76721</v>
      </c>
      <c r="N8" s="12">
        <f t="shared" si="1"/>
        <v>47715</v>
      </c>
      <c r="O8" s="12">
        <f>SUM(B8:N8)</f>
        <v>1863460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22152</v>
      </c>
      <c r="C9" s="14">
        <v>22273</v>
      </c>
      <c r="D9" s="14">
        <v>17479</v>
      </c>
      <c r="E9" s="14">
        <v>1865</v>
      </c>
      <c r="F9" s="14">
        <v>13457</v>
      </c>
      <c r="G9" s="14">
        <v>24344</v>
      </c>
      <c r="H9" s="14">
        <v>22136</v>
      </c>
      <c r="I9" s="14">
        <v>6680</v>
      </c>
      <c r="J9" s="14">
        <v>14342</v>
      </c>
      <c r="K9" s="14">
        <v>17382</v>
      </c>
      <c r="L9" s="14">
        <v>14343</v>
      </c>
      <c r="M9" s="14">
        <v>9380</v>
      </c>
      <c r="N9" s="14">
        <v>6237</v>
      </c>
      <c r="O9" s="12">
        <f aca="true" t="shared" si="2" ref="O9:O19">SUM(B9:N9)</f>
        <v>192070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22152</v>
      </c>
      <c r="C10" s="14">
        <f>+C9-C11</f>
        <v>22273</v>
      </c>
      <c r="D10" s="14">
        <f>+D9-D11</f>
        <v>17479</v>
      </c>
      <c r="E10" s="14">
        <f>+E9-E11</f>
        <v>1865</v>
      </c>
      <c r="F10" s="14">
        <f aca="true" t="shared" si="3" ref="F10:N10">+F9-F11</f>
        <v>13457</v>
      </c>
      <c r="G10" s="14">
        <f t="shared" si="3"/>
        <v>24344</v>
      </c>
      <c r="H10" s="14">
        <f>+H9-H11</f>
        <v>22136</v>
      </c>
      <c r="I10" s="14">
        <f>+I9-I11</f>
        <v>6680</v>
      </c>
      <c r="J10" s="14">
        <f>+J9-J11</f>
        <v>14342</v>
      </c>
      <c r="K10" s="14">
        <f>+K9-K11</f>
        <v>17382</v>
      </c>
      <c r="L10" s="14">
        <f>+L9-L11</f>
        <v>14343</v>
      </c>
      <c r="M10" s="14">
        <f t="shared" si="3"/>
        <v>9380</v>
      </c>
      <c r="N10" s="14">
        <f t="shared" si="3"/>
        <v>6237</v>
      </c>
      <c r="O10" s="12">
        <f t="shared" si="2"/>
        <v>192070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184581</v>
      </c>
      <c r="C12" s="14">
        <f>C13+C14+C15</f>
        <v>144780</v>
      </c>
      <c r="D12" s="14">
        <f>D13+D14+D15</f>
        <v>168165</v>
      </c>
      <c r="E12" s="14">
        <f>E13+E14+E15</f>
        <v>21337</v>
      </c>
      <c r="F12" s="14">
        <f aca="true" t="shared" si="4" ref="F12:N12">F13+F14+F15</f>
        <v>129271</v>
      </c>
      <c r="G12" s="14">
        <f t="shared" si="4"/>
        <v>207818</v>
      </c>
      <c r="H12" s="14">
        <f>H13+H14+H15</f>
        <v>137579</v>
      </c>
      <c r="I12" s="14">
        <f>I13+I14+I15</f>
        <v>41248</v>
      </c>
      <c r="J12" s="14">
        <f>J13+J14+J15</f>
        <v>174584</v>
      </c>
      <c r="K12" s="14">
        <f>K13+K14+K15</f>
        <v>118349</v>
      </c>
      <c r="L12" s="14">
        <f>L13+L14+L15</f>
        <v>141876</v>
      </c>
      <c r="M12" s="14">
        <f t="shared" si="4"/>
        <v>63606</v>
      </c>
      <c r="N12" s="14">
        <f t="shared" si="4"/>
        <v>39549</v>
      </c>
      <c r="O12" s="12">
        <f t="shared" si="2"/>
        <v>1572743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85737</v>
      </c>
      <c r="C13" s="14">
        <v>68514</v>
      </c>
      <c r="D13" s="14">
        <v>77188</v>
      </c>
      <c r="E13" s="14">
        <v>10179</v>
      </c>
      <c r="F13" s="14">
        <v>58500</v>
      </c>
      <c r="G13" s="14">
        <v>95751</v>
      </c>
      <c r="H13" s="14">
        <v>67004</v>
      </c>
      <c r="I13" s="14">
        <v>20320</v>
      </c>
      <c r="J13" s="14">
        <v>84458</v>
      </c>
      <c r="K13" s="14">
        <v>54640</v>
      </c>
      <c r="L13" s="14">
        <v>66486</v>
      </c>
      <c r="M13" s="14">
        <v>28961</v>
      </c>
      <c r="N13" s="14">
        <v>17688</v>
      </c>
      <c r="O13" s="12">
        <f t="shared" si="2"/>
        <v>735426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93743</v>
      </c>
      <c r="C14" s="14">
        <v>69581</v>
      </c>
      <c r="D14" s="14">
        <v>87573</v>
      </c>
      <c r="E14" s="14">
        <v>10434</v>
      </c>
      <c r="F14" s="14">
        <v>66364</v>
      </c>
      <c r="G14" s="14">
        <v>102783</v>
      </c>
      <c r="H14" s="14">
        <v>65767</v>
      </c>
      <c r="I14" s="14">
        <v>19491</v>
      </c>
      <c r="J14" s="14">
        <v>86733</v>
      </c>
      <c r="K14" s="14">
        <v>59917</v>
      </c>
      <c r="L14" s="14">
        <v>71910</v>
      </c>
      <c r="M14" s="14">
        <v>32634</v>
      </c>
      <c r="N14" s="14">
        <v>20845</v>
      </c>
      <c r="O14" s="12">
        <f t="shared" si="2"/>
        <v>787775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5101</v>
      </c>
      <c r="C15" s="14">
        <v>6685</v>
      </c>
      <c r="D15" s="14">
        <v>3404</v>
      </c>
      <c r="E15" s="14">
        <v>724</v>
      </c>
      <c r="F15" s="14">
        <v>4407</v>
      </c>
      <c r="G15" s="14">
        <v>9284</v>
      </c>
      <c r="H15" s="14">
        <v>4808</v>
      </c>
      <c r="I15" s="14">
        <v>1437</v>
      </c>
      <c r="J15" s="14">
        <v>3393</v>
      </c>
      <c r="K15" s="14">
        <v>3792</v>
      </c>
      <c r="L15" s="14">
        <v>3480</v>
      </c>
      <c r="M15" s="14">
        <v>2011</v>
      </c>
      <c r="N15" s="14">
        <v>1016</v>
      </c>
      <c r="O15" s="12">
        <f t="shared" si="2"/>
        <v>49542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11695</v>
      </c>
      <c r="C16" s="14">
        <f>C17+C18+C19</f>
        <v>8799</v>
      </c>
      <c r="D16" s="14">
        <f>D17+D18+D19</f>
        <v>9311</v>
      </c>
      <c r="E16" s="14">
        <f>E17+E18+E19</f>
        <v>1228</v>
      </c>
      <c r="F16" s="14">
        <f aca="true" t="shared" si="5" ref="F16:N16">F17+F18+F19</f>
        <v>7975</v>
      </c>
      <c r="G16" s="14">
        <f t="shared" si="5"/>
        <v>13957</v>
      </c>
      <c r="H16" s="14">
        <f>H17+H18+H19</f>
        <v>8616</v>
      </c>
      <c r="I16" s="14">
        <f>I17+I18+I19</f>
        <v>2573</v>
      </c>
      <c r="J16" s="14">
        <f>J17+J18+J19</f>
        <v>11347</v>
      </c>
      <c r="K16" s="14">
        <f>K17+K18+K19</f>
        <v>7288</v>
      </c>
      <c r="L16" s="14">
        <f>L17+L18+L19</f>
        <v>10194</v>
      </c>
      <c r="M16" s="14">
        <f t="shared" si="5"/>
        <v>3735</v>
      </c>
      <c r="N16" s="14">
        <f t="shared" si="5"/>
        <v>1929</v>
      </c>
      <c r="O16" s="12">
        <f t="shared" si="2"/>
        <v>98647</v>
      </c>
    </row>
    <row r="17" spans="1:26" ht="18.75" customHeight="1">
      <c r="A17" s="15" t="s">
        <v>16</v>
      </c>
      <c r="B17" s="14">
        <v>11642</v>
      </c>
      <c r="C17" s="14">
        <v>8753</v>
      </c>
      <c r="D17" s="14">
        <v>9255</v>
      </c>
      <c r="E17" s="14">
        <v>1218</v>
      </c>
      <c r="F17" s="14">
        <v>7939</v>
      </c>
      <c r="G17" s="14">
        <v>13909</v>
      </c>
      <c r="H17" s="14">
        <v>8572</v>
      </c>
      <c r="I17" s="14">
        <v>2565</v>
      </c>
      <c r="J17" s="14">
        <v>11295</v>
      </c>
      <c r="K17" s="14">
        <v>7232</v>
      </c>
      <c r="L17" s="14">
        <v>10138</v>
      </c>
      <c r="M17" s="14">
        <v>3700</v>
      </c>
      <c r="N17" s="14">
        <v>1899</v>
      </c>
      <c r="O17" s="12">
        <f t="shared" si="2"/>
        <v>98117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46</v>
      </c>
      <c r="C18" s="14">
        <v>44</v>
      </c>
      <c r="D18" s="14">
        <v>52</v>
      </c>
      <c r="E18" s="14">
        <v>9</v>
      </c>
      <c r="F18" s="14">
        <v>30</v>
      </c>
      <c r="G18" s="14">
        <v>39</v>
      </c>
      <c r="H18" s="14">
        <v>36</v>
      </c>
      <c r="I18" s="14">
        <v>6</v>
      </c>
      <c r="J18" s="14">
        <v>46</v>
      </c>
      <c r="K18" s="14">
        <v>49</v>
      </c>
      <c r="L18" s="14">
        <v>52</v>
      </c>
      <c r="M18" s="14">
        <v>35</v>
      </c>
      <c r="N18" s="14">
        <v>28</v>
      </c>
      <c r="O18" s="12">
        <f t="shared" si="2"/>
        <v>472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2</v>
      </c>
      <c r="D19" s="14">
        <v>4</v>
      </c>
      <c r="E19" s="14">
        <v>1</v>
      </c>
      <c r="F19" s="14">
        <v>6</v>
      </c>
      <c r="G19" s="14">
        <v>9</v>
      </c>
      <c r="H19" s="14">
        <v>8</v>
      </c>
      <c r="I19" s="14">
        <v>2</v>
      </c>
      <c r="J19" s="14">
        <v>6</v>
      </c>
      <c r="K19" s="14">
        <v>7</v>
      </c>
      <c r="L19" s="14">
        <v>4</v>
      </c>
      <c r="M19" s="14">
        <v>0</v>
      </c>
      <c r="N19" s="14">
        <v>2</v>
      </c>
      <c r="O19" s="12">
        <f t="shared" si="2"/>
        <v>58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137209</v>
      </c>
      <c r="C20" s="18">
        <f>C21+C22+C23</f>
        <v>87941</v>
      </c>
      <c r="D20" s="18">
        <f>D21+D22+D23</f>
        <v>81691</v>
      </c>
      <c r="E20" s="18">
        <f>E21+E22+E23</f>
        <v>11524</v>
      </c>
      <c r="F20" s="18">
        <f aca="true" t="shared" si="6" ref="F20:N20">F21+F22+F23</f>
        <v>69344</v>
      </c>
      <c r="G20" s="18">
        <f t="shared" si="6"/>
        <v>111851</v>
      </c>
      <c r="H20" s="18">
        <f>H21+H22+H23</f>
        <v>91671</v>
      </c>
      <c r="I20" s="18">
        <f>I21+I22+I23</f>
        <v>25814</v>
      </c>
      <c r="J20" s="18">
        <f>J21+J22+J23</f>
        <v>108068</v>
      </c>
      <c r="K20" s="18">
        <f>K21+K22+K23</f>
        <v>72404</v>
      </c>
      <c r="L20" s="18">
        <f>L21+L22+L23</f>
        <v>113485</v>
      </c>
      <c r="M20" s="18">
        <f t="shared" si="6"/>
        <v>41927</v>
      </c>
      <c r="N20" s="18">
        <f t="shared" si="6"/>
        <v>24440</v>
      </c>
      <c r="O20" s="12">
        <f aca="true" t="shared" si="7" ref="O20:O26">SUM(B20:N20)</f>
        <v>977369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68813</v>
      </c>
      <c r="C21" s="14">
        <v>46942</v>
      </c>
      <c r="D21" s="14">
        <v>41567</v>
      </c>
      <c r="E21" s="14">
        <v>6237</v>
      </c>
      <c r="F21" s="14">
        <v>34622</v>
      </c>
      <c r="G21" s="14">
        <v>56533</v>
      </c>
      <c r="H21" s="14">
        <v>49695</v>
      </c>
      <c r="I21" s="14">
        <v>14396</v>
      </c>
      <c r="J21" s="14">
        <v>57844</v>
      </c>
      <c r="K21" s="14">
        <v>37107</v>
      </c>
      <c r="L21" s="14">
        <v>57766</v>
      </c>
      <c r="M21" s="14">
        <v>21577</v>
      </c>
      <c r="N21" s="14">
        <v>12190</v>
      </c>
      <c r="O21" s="12">
        <f t="shared" si="7"/>
        <v>505289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65688</v>
      </c>
      <c r="C22" s="14">
        <v>38595</v>
      </c>
      <c r="D22" s="14">
        <v>38817</v>
      </c>
      <c r="E22" s="14">
        <v>5033</v>
      </c>
      <c r="F22" s="14">
        <v>33028</v>
      </c>
      <c r="G22" s="14">
        <v>52017</v>
      </c>
      <c r="H22" s="14">
        <v>40099</v>
      </c>
      <c r="I22" s="14">
        <v>10911</v>
      </c>
      <c r="J22" s="14">
        <v>48496</v>
      </c>
      <c r="K22" s="14">
        <v>33691</v>
      </c>
      <c r="L22" s="14">
        <v>53745</v>
      </c>
      <c r="M22" s="14">
        <v>19468</v>
      </c>
      <c r="N22" s="14">
        <v>11796</v>
      </c>
      <c r="O22" s="12">
        <f t="shared" si="7"/>
        <v>451384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2708</v>
      </c>
      <c r="C23" s="14">
        <v>2404</v>
      </c>
      <c r="D23" s="14">
        <v>1307</v>
      </c>
      <c r="E23" s="14">
        <v>254</v>
      </c>
      <c r="F23" s="14">
        <v>1694</v>
      </c>
      <c r="G23" s="14">
        <v>3301</v>
      </c>
      <c r="H23" s="14">
        <v>1877</v>
      </c>
      <c r="I23" s="14">
        <v>507</v>
      </c>
      <c r="J23" s="14">
        <v>1728</v>
      </c>
      <c r="K23" s="14">
        <v>1606</v>
      </c>
      <c r="L23" s="14">
        <v>1974</v>
      </c>
      <c r="M23" s="14">
        <v>882</v>
      </c>
      <c r="N23" s="14">
        <v>454</v>
      </c>
      <c r="O23" s="12">
        <f t="shared" si="7"/>
        <v>20696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168933</v>
      </c>
      <c r="C24" s="14">
        <f>C25+C26</f>
        <v>131877</v>
      </c>
      <c r="D24" s="14">
        <f>D25+D26</f>
        <v>127539</v>
      </c>
      <c r="E24" s="14">
        <f>E25+E26</f>
        <v>20802</v>
      </c>
      <c r="F24" s="14">
        <f aca="true" t="shared" si="8" ref="F24:N24">F25+F26</f>
        <v>121205</v>
      </c>
      <c r="G24" s="14">
        <f t="shared" si="8"/>
        <v>183543</v>
      </c>
      <c r="H24" s="14">
        <f>H25+H26</f>
        <v>123369</v>
      </c>
      <c r="I24" s="14">
        <f>I25+I26</f>
        <v>33309</v>
      </c>
      <c r="J24" s="14">
        <f>J25+J26</f>
        <v>127085</v>
      </c>
      <c r="K24" s="14">
        <f>K25+K26</f>
        <v>95353</v>
      </c>
      <c r="L24" s="14">
        <f>L25+L26</f>
        <v>107612</v>
      </c>
      <c r="M24" s="14">
        <f t="shared" si="8"/>
        <v>35343</v>
      </c>
      <c r="N24" s="14">
        <f t="shared" si="8"/>
        <v>20871</v>
      </c>
      <c r="O24" s="12">
        <f t="shared" si="7"/>
        <v>1296841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72585</v>
      </c>
      <c r="C25" s="14">
        <v>63000</v>
      </c>
      <c r="D25" s="14">
        <v>60699</v>
      </c>
      <c r="E25" s="14">
        <v>11417</v>
      </c>
      <c r="F25" s="14">
        <v>57675</v>
      </c>
      <c r="G25" s="14">
        <v>92640</v>
      </c>
      <c r="H25" s="14">
        <v>63444</v>
      </c>
      <c r="I25" s="14">
        <v>18625</v>
      </c>
      <c r="J25" s="14">
        <v>56885</v>
      </c>
      <c r="K25" s="14">
        <v>48852</v>
      </c>
      <c r="L25" s="14">
        <v>48356</v>
      </c>
      <c r="M25" s="14">
        <v>16002</v>
      </c>
      <c r="N25" s="14">
        <v>8401</v>
      </c>
      <c r="O25" s="12">
        <f t="shared" si="7"/>
        <v>618581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96348</v>
      </c>
      <c r="C26" s="14">
        <v>68877</v>
      </c>
      <c r="D26" s="14">
        <v>66840</v>
      </c>
      <c r="E26" s="14">
        <v>9385</v>
      </c>
      <c r="F26" s="14">
        <v>63530</v>
      </c>
      <c r="G26" s="14">
        <v>90903</v>
      </c>
      <c r="H26" s="14">
        <v>59925</v>
      </c>
      <c r="I26" s="14">
        <v>14684</v>
      </c>
      <c r="J26" s="14">
        <v>70200</v>
      </c>
      <c r="K26" s="14">
        <v>46501</v>
      </c>
      <c r="L26" s="14">
        <v>59256</v>
      </c>
      <c r="M26" s="14">
        <v>19341</v>
      </c>
      <c r="N26" s="14">
        <v>12470</v>
      </c>
      <c r="O26" s="12">
        <f t="shared" si="7"/>
        <v>678260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1099853.9331522002</v>
      </c>
      <c r="C36" s="60">
        <f aca="true" t="shared" si="11" ref="C36:N36">C37+C38+C39+C40</f>
        <v>801384.2149349999</v>
      </c>
      <c r="D36" s="60">
        <f t="shared" si="11"/>
        <v>765203.58045925</v>
      </c>
      <c r="E36" s="60">
        <f t="shared" si="11"/>
        <v>147526.17671039997</v>
      </c>
      <c r="F36" s="60">
        <f t="shared" si="11"/>
        <v>744364.7244466</v>
      </c>
      <c r="G36" s="60">
        <f t="shared" si="11"/>
        <v>936663.7824</v>
      </c>
      <c r="H36" s="60">
        <f t="shared" si="11"/>
        <v>783417.8335000001</v>
      </c>
      <c r="I36" s="60">
        <f>I37+I38+I39+I40</f>
        <v>218258.5019248</v>
      </c>
      <c r="J36" s="60">
        <f>J37+J38+J39+J40</f>
        <v>864529.1758267999</v>
      </c>
      <c r="K36" s="60">
        <f>K37+K38+K39+K40</f>
        <v>695279.1012167998</v>
      </c>
      <c r="L36" s="60">
        <f>L37+L38+L39+L40</f>
        <v>828743.3764976</v>
      </c>
      <c r="M36" s="60">
        <f t="shared" si="11"/>
        <v>391455.1525371299</v>
      </c>
      <c r="N36" s="60">
        <f t="shared" si="11"/>
        <v>230277.30572256</v>
      </c>
      <c r="O36" s="60">
        <f>O37+O38+O39+O40</f>
        <v>8506956.85932914</v>
      </c>
    </row>
    <row r="37" spans="1:15" ht="18.75" customHeight="1">
      <c r="A37" s="57" t="s">
        <v>50</v>
      </c>
      <c r="B37" s="54">
        <f aca="true" t="shared" si="12" ref="B37:N37">B29*B7</f>
        <v>1095774.273</v>
      </c>
      <c r="C37" s="54">
        <f t="shared" si="12"/>
        <v>798462.0599999999</v>
      </c>
      <c r="D37" s="54">
        <f t="shared" si="12"/>
        <v>755098.417</v>
      </c>
      <c r="E37" s="54">
        <f t="shared" si="12"/>
        <v>147236.4152</v>
      </c>
      <c r="F37" s="54">
        <f t="shared" si="12"/>
        <v>744372.9875999999</v>
      </c>
      <c r="G37" s="54">
        <f t="shared" si="12"/>
        <v>936763.3387</v>
      </c>
      <c r="H37" s="54">
        <f t="shared" si="12"/>
        <v>779814.9511000001</v>
      </c>
      <c r="I37" s="54">
        <f>I29*I7</f>
        <v>218217.5344</v>
      </c>
      <c r="J37" s="54">
        <f>J29*J7</f>
        <v>860401.776</v>
      </c>
      <c r="K37" s="54">
        <f>K29*K7</f>
        <v>691631.9879999999</v>
      </c>
      <c r="L37" s="54">
        <f>L29*L7</f>
        <v>824505.027</v>
      </c>
      <c r="M37" s="54">
        <f t="shared" si="12"/>
        <v>388981.26599999995</v>
      </c>
      <c r="N37" s="54">
        <f t="shared" si="12"/>
        <v>230239.35</v>
      </c>
      <c r="O37" s="56">
        <f>SUM(B37:N37)</f>
        <v>8471499.384</v>
      </c>
    </row>
    <row r="38" spans="1:15" ht="18.75" customHeight="1">
      <c r="A38" s="57" t="s">
        <v>51</v>
      </c>
      <c r="B38" s="54">
        <f aca="true" t="shared" si="13" ref="B38:N38">B30*B7</f>
        <v>-3249.4698478</v>
      </c>
      <c r="C38" s="54">
        <f t="shared" si="13"/>
        <v>-2322.385065</v>
      </c>
      <c r="D38" s="54">
        <f t="shared" si="13"/>
        <v>-2243.20654075</v>
      </c>
      <c r="E38" s="54">
        <f t="shared" si="13"/>
        <v>-356.5184896</v>
      </c>
      <c r="F38" s="54">
        <f t="shared" si="13"/>
        <v>-2169.6631534000003</v>
      </c>
      <c r="G38" s="54">
        <f t="shared" si="13"/>
        <v>-2761.7163</v>
      </c>
      <c r="H38" s="54">
        <f t="shared" si="13"/>
        <v>-2146.8776</v>
      </c>
      <c r="I38" s="54">
        <f>I30*I7</f>
        <v>-613.8724752</v>
      </c>
      <c r="J38" s="54">
        <f>J30*J7</f>
        <v>-2476.7901732</v>
      </c>
      <c r="K38" s="54">
        <f>K30*K7</f>
        <v>-1978.3067832000002</v>
      </c>
      <c r="L38" s="54">
        <f>L30*L7</f>
        <v>-2422.0305024</v>
      </c>
      <c r="M38" s="54">
        <f t="shared" si="13"/>
        <v>-1134.6934628699998</v>
      </c>
      <c r="N38" s="54">
        <f t="shared" si="13"/>
        <v>-681.08427744</v>
      </c>
      <c r="O38" s="25">
        <f>SUM(B38:N38)</f>
        <v>-24556.614670860003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-113944.70000000001</v>
      </c>
      <c r="C42" s="25">
        <f aca="true" t="shared" si="15" ref="C42:N42">+C43+C46+C58+C59</f>
        <v>-105744.47</v>
      </c>
      <c r="D42" s="25">
        <f t="shared" si="15"/>
        <v>-86874.09</v>
      </c>
      <c r="E42" s="25">
        <f t="shared" si="15"/>
        <v>-11528.07</v>
      </c>
      <c r="F42" s="25">
        <f t="shared" si="15"/>
        <v>-71843.20999999999</v>
      </c>
      <c r="G42" s="25">
        <f t="shared" si="15"/>
        <v>-117908.31</v>
      </c>
      <c r="H42" s="25">
        <f t="shared" si="15"/>
        <v>-104979.16</v>
      </c>
      <c r="I42" s="25">
        <f>+I43+I46+I58+I59</f>
        <v>-34186.03</v>
      </c>
      <c r="J42" s="25">
        <f>+J43+J46+J58+J59</f>
        <v>-78240.9</v>
      </c>
      <c r="K42" s="25">
        <f>+K43+K46+K58+K59</f>
        <v>-85020.55</v>
      </c>
      <c r="L42" s="25">
        <f>+L43+L46+L58+L59</f>
        <v>-77673.01000000001</v>
      </c>
      <c r="M42" s="25">
        <f t="shared" si="15"/>
        <v>-46096.66</v>
      </c>
      <c r="N42" s="25">
        <f t="shared" si="15"/>
        <v>-29779.879999999997</v>
      </c>
      <c r="O42" s="25">
        <f>+O43+O46+O58+O59</f>
        <v>-963819.04</v>
      </c>
    </row>
    <row r="43" spans="1:15" ht="18.75" customHeight="1">
      <c r="A43" s="17" t="s">
        <v>55</v>
      </c>
      <c r="B43" s="26">
        <f>B44+B45</f>
        <v>-84177.6</v>
      </c>
      <c r="C43" s="26">
        <f>C44+C45</f>
        <v>-84637.4</v>
      </c>
      <c r="D43" s="26">
        <f>D44+D45</f>
        <v>-66420.2</v>
      </c>
      <c r="E43" s="26">
        <f>E44+E45</f>
        <v>-7087</v>
      </c>
      <c r="F43" s="26">
        <f aca="true" t="shared" si="16" ref="F43:N43">F44+F45</f>
        <v>-51136.6</v>
      </c>
      <c r="G43" s="26">
        <f t="shared" si="16"/>
        <v>-92507.2</v>
      </c>
      <c r="H43" s="26">
        <f t="shared" si="16"/>
        <v>-84116.8</v>
      </c>
      <c r="I43" s="26">
        <f>I44+I45</f>
        <v>-25384</v>
      </c>
      <c r="J43" s="26">
        <f>J44+J45</f>
        <v>-54499.6</v>
      </c>
      <c r="K43" s="26">
        <f>K44+K45</f>
        <v>-66051.6</v>
      </c>
      <c r="L43" s="26">
        <f>L44+L45</f>
        <v>-54503.4</v>
      </c>
      <c r="M43" s="26">
        <f t="shared" si="16"/>
        <v>-35644</v>
      </c>
      <c r="N43" s="26">
        <f t="shared" si="16"/>
        <v>-23700.6</v>
      </c>
      <c r="O43" s="25">
        <f aca="true" t="shared" si="17" ref="O43:O59">SUM(B43:N43)</f>
        <v>-729866</v>
      </c>
    </row>
    <row r="44" spans="1:26" ht="18.75" customHeight="1">
      <c r="A44" s="13" t="s">
        <v>56</v>
      </c>
      <c r="B44" s="20">
        <f>ROUND(-B9*$D$3,2)</f>
        <v>-84177.6</v>
      </c>
      <c r="C44" s="20">
        <f>ROUND(-C9*$D$3,2)</f>
        <v>-84637.4</v>
      </c>
      <c r="D44" s="20">
        <f>ROUND(-D9*$D$3,2)</f>
        <v>-66420.2</v>
      </c>
      <c r="E44" s="20">
        <f>ROUND(-E9*$D$3,2)</f>
        <v>-7087</v>
      </c>
      <c r="F44" s="20">
        <f aca="true" t="shared" si="18" ref="F44:N44">ROUND(-F9*$D$3,2)</f>
        <v>-51136.6</v>
      </c>
      <c r="G44" s="20">
        <f t="shared" si="18"/>
        <v>-92507.2</v>
      </c>
      <c r="H44" s="20">
        <f t="shared" si="18"/>
        <v>-84116.8</v>
      </c>
      <c r="I44" s="20">
        <f>ROUND(-I9*$D$3,2)</f>
        <v>-25384</v>
      </c>
      <c r="J44" s="20">
        <f>ROUND(-J9*$D$3,2)</f>
        <v>-54499.6</v>
      </c>
      <c r="K44" s="20">
        <f>ROUND(-K9*$D$3,2)</f>
        <v>-66051.6</v>
      </c>
      <c r="L44" s="20">
        <f>ROUND(-L9*$D$3,2)</f>
        <v>-54503.4</v>
      </c>
      <c r="M44" s="20">
        <f t="shared" si="18"/>
        <v>-35644</v>
      </c>
      <c r="N44" s="20">
        <f t="shared" si="18"/>
        <v>-23700.6</v>
      </c>
      <c r="O44" s="46">
        <f t="shared" si="17"/>
        <v>-729866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-29767.1</v>
      </c>
      <c r="C46" s="26">
        <f aca="true" t="shared" si="20" ref="C46:O46">SUM(C47:C57)</f>
        <v>-21107.07</v>
      </c>
      <c r="D46" s="26">
        <f t="shared" si="20"/>
        <v>-20453.89</v>
      </c>
      <c r="E46" s="26">
        <f t="shared" si="20"/>
        <v>-4441.07</v>
      </c>
      <c r="F46" s="26">
        <f t="shared" si="20"/>
        <v>-20706.61</v>
      </c>
      <c r="G46" s="26">
        <f t="shared" si="20"/>
        <v>-25401.11</v>
      </c>
      <c r="H46" s="26">
        <f t="shared" si="20"/>
        <v>-20862.36</v>
      </c>
      <c r="I46" s="26">
        <f t="shared" si="20"/>
        <v>-8802.029999999999</v>
      </c>
      <c r="J46" s="26">
        <f t="shared" si="20"/>
        <v>-23741.3</v>
      </c>
      <c r="K46" s="26">
        <f t="shared" si="20"/>
        <v>-18968.95</v>
      </c>
      <c r="L46" s="26">
        <f t="shared" si="20"/>
        <v>-23169.61</v>
      </c>
      <c r="M46" s="26">
        <f t="shared" si="20"/>
        <v>-10452.66</v>
      </c>
      <c r="N46" s="26">
        <f t="shared" si="20"/>
        <v>-6079.28</v>
      </c>
      <c r="O46" s="26">
        <f t="shared" si="20"/>
        <v>-233953.04000000004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-3000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109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985909.2331522002</v>
      </c>
      <c r="C61" s="29">
        <f t="shared" si="21"/>
        <v>695639.744935</v>
      </c>
      <c r="D61" s="29">
        <f t="shared" si="21"/>
        <v>678329.49045925</v>
      </c>
      <c r="E61" s="29">
        <f t="shared" si="21"/>
        <v>135998.10671039997</v>
      </c>
      <c r="F61" s="29">
        <f t="shared" si="21"/>
        <v>672521.5144466</v>
      </c>
      <c r="G61" s="29">
        <f t="shared" si="21"/>
        <v>818755.4724000001</v>
      </c>
      <c r="H61" s="29">
        <f t="shared" si="21"/>
        <v>678438.6735</v>
      </c>
      <c r="I61" s="29">
        <f t="shared" si="21"/>
        <v>184072.4719248</v>
      </c>
      <c r="J61" s="29">
        <f>+J36+J42</f>
        <v>786288.2758267999</v>
      </c>
      <c r="K61" s="29">
        <f>+K36+K42</f>
        <v>610258.5512167998</v>
      </c>
      <c r="L61" s="29">
        <f>+L36+L42</f>
        <v>751070.3664976</v>
      </c>
      <c r="M61" s="29">
        <f t="shared" si="21"/>
        <v>345358.4925371299</v>
      </c>
      <c r="N61" s="29">
        <f t="shared" si="21"/>
        <v>200497.42572256</v>
      </c>
      <c r="O61" s="29">
        <f>SUM(B61:N61)</f>
        <v>7543137.819329139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985909.23</v>
      </c>
      <c r="C64" s="36">
        <f aca="true" t="shared" si="22" ref="C64:N64">SUM(C65:C78)</f>
        <v>695639.75</v>
      </c>
      <c r="D64" s="36">
        <f t="shared" si="22"/>
        <v>678329.49</v>
      </c>
      <c r="E64" s="36">
        <f t="shared" si="22"/>
        <v>135998.11</v>
      </c>
      <c r="F64" s="36">
        <f t="shared" si="22"/>
        <v>672521.52</v>
      </c>
      <c r="G64" s="36">
        <f t="shared" si="22"/>
        <v>818755.47</v>
      </c>
      <c r="H64" s="36">
        <f t="shared" si="22"/>
        <v>678438.67</v>
      </c>
      <c r="I64" s="36">
        <f t="shared" si="22"/>
        <v>184072.47</v>
      </c>
      <c r="J64" s="36">
        <f t="shared" si="22"/>
        <v>786288.27</v>
      </c>
      <c r="K64" s="36">
        <f t="shared" si="22"/>
        <v>610258.55</v>
      </c>
      <c r="L64" s="36">
        <f t="shared" si="22"/>
        <v>751070.37</v>
      </c>
      <c r="M64" s="36">
        <f t="shared" si="22"/>
        <v>345358.5</v>
      </c>
      <c r="N64" s="36">
        <f t="shared" si="22"/>
        <v>200497.43</v>
      </c>
      <c r="O64" s="29">
        <f>SUM(O65:O78)</f>
        <v>7543137.829999998</v>
      </c>
    </row>
    <row r="65" spans="1:16" ht="18.75" customHeight="1">
      <c r="A65" s="17" t="s">
        <v>70</v>
      </c>
      <c r="B65" s="36">
        <f>183718.87+567.32</f>
        <v>184286.19</v>
      </c>
      <c r="C65" s="36">
        <v>201618.98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385905.17000000004</v>
      </c>
      <c r="P65"/>
    </row>
    <row r="66" spans="1:16" ht="18.75" customHeight="1">
      <c r="A66" s="17" t="s">
        <v>71</v>
      </c>
      <c r="B66" s="36">
        <f>798118.31+3504.73</f>
        <v>801623.04</v>
      </c>
      <c r="C66" s="36">
        <f>491168.75+2852.02</f>
        <v>494020.77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1295643.81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678329.49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678329.49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135998.11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135998.11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672521.52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672521.52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818755.47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818755.47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678438.67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678438.67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184072.47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184072.47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786288.27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786288.27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610258.55</v>
      </c>
      <c r="L74" s="35">
        <v>0</v>
      </c>
      <c r="M74" s="35">
        <v>0</v>
      </c>
      <c r="N74" s="35">
        <v>0</v>
      </c>
      <c r="O74" s="29">
        <f t="shared" si="23"/>
        <v>610258.55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751070.37</v>
      </c>
      <c r="M75" s="35">
        <v>0</v>
      </c>
      <c r="N75" s="61">
        <v>0</v>
      </c>
      <c r="O75" s="26">
        <f t="shared" si="23"/>
        <v>751070.37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345358.5</v>
      </c>
      <c r="N76" s="35">
        <v>0</v>
      </c>
      <c r="O76" s="29">
        <f t="shared" si="23"/>
        <v>345358.5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200497.43</v>
      </c>
      <c r="O77" s="26">
        <f t="shared" si="23"/>
        <v>200497.43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2.344160125005766</v>
      </c>
      <c r="C82" s="44">
        <v>2.292024003624973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2.0383636865256456</v>
      </c>
      <c r="C83" s="44">
        <v>1.923667006173679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1.8679976012450983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2.5993053899217697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2.181275785772977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1.7297161515974686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2.034349999087046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1.9909737094504851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1.9761603253521838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2.2259514287358093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2.1281650447668445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2.5268861981357995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2.4754080119811666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2017-10-16T18:44:34Z</dcterms:modified>
  <cp:category/>
  <cp:version/>
  <cp:contentType/>
  <cp:contentStatus/>
</cp:coreProperties>
</file>