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<sst xmlns="http://schemas.openxmlformats.org/spreadsheetml/2006/main" count="112" uniqueCount="110">
  <si>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</si>
  <si>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</si>
  <si>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</si>
  <si>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</si>
  <si>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</si>
  <si>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</si>
  <si>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</si>
  <si>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</si>
  <si>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</si>
  <si>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</si>
  <si>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</si>
  <si>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</si>
  <si>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</si>
  <si>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</si>
  <si>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</si>
  <si>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</si>
  <si>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</si>
  <si>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</si>
  <si>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</si>
  <si>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</si>
  <si>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</si>
  <si>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</si>
  <si>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</si>
  <si>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</si>
  <si>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</si>
  <si>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</si>
  <si>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</si>
  <si>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</si>
  <si>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</si>
  <si>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</si>
  <si>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</si>
  <si>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</si>
  <si>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</si>
  <si>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</si>
  <si>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</si>
  <si>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</si>
  <si>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</si>
  <si>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</si>
  <si>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</si>
  <si>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</si>
  <si>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</si>
  <si>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</si>
  <si>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</si>
  <si>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</si>
  <si>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</si>
  <si>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</si>
  <si>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</si>
  <si>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</si>
  <si>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</si>
  <si>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</si>
  <si>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</si>
  <si>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</si>
  <si>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</si>
  <si>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</si>
  <si>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</si>
  <si>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</si>
  <si>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</si>
  <si>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</si>
  <si>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</si>
  <si>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</si>
  <si>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</si>
  <si>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</si>
  <si>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</si>
  <si>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</si>
  <si>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</si>
  <si>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</si>
  <si>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</si>
  <si>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</si>
  <si>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</si>
  <si>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</si>
  <si>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</si>
  <si>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</si>
  <si>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</si>
  <si>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</si>
  <si>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</si>
  <si>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</si>
  <si>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</si>
  <si>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</si>
  <si>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</si>
  <si>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</si>
  <si>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</si>
  <si>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</si>
  <si>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</si>
  <si>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</si>
  <si>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</si>
  <si>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</si>
  <si>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</si>
  <si>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</si>
  <si>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</si>
  <si>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</si>
  <si>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</si>
  <si>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</si>
  <si>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</si>
  <si>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</si>
  <si>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</si>
  <si>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</si>
  <si>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</si>
  <si>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</si>
  <si>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</si>
  <si>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</si>
  <si>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>Movebuss Soluções em Mobilidde Urbana Lda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</si>
  <si>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</si>
  <si>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</si>
  <si>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</si>
  <si>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</si>
  <si>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</si>
  <si>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</si>
  <si>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OPERAÇÃO 08/10/17 - VENCIMENTO 16/10/17</t>
  </si>
  <si>
    <t>(1) Tarifa de remuneração de cada empresa considerando o  reequilibrio interno estabelecido e informado pelo consórcio. Não consideram os acertos financeiros previstos no item 7.</t>
  </si>
  <si>
    <t>8.7. Movebuss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</si>
</sst>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4600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4600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4600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7" width="9.00390625" style="1" customWidth="1"/>
    <col min="18" max="18" width="9.375" style="1" bestFit="1" customWidth="1"/>
    <col min="19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100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196923</v>
      </c>
      <c r="C7" s="10">
        <f>C8+C20+C24</f>
        <v>145825</v>
      </c>
      <c r="D7" s="10">
        <f>D8+D20+D24</f>
        <v>183481</v>
      </c>
      <c r="E7" s="10">
        <f>E8+E20+E24</f>
        <v>19173</v>
      </c>
      <c r="F7" s="10">
        <f aca="true" t="shared" si="0" ref="F7:N7">F8+F20+F24</f>
        <v>152465</v>
      </c>
      <c r="G7" s="10">
        <f t="shared" si="0"/>
        <v>213953</v>
      </c>
      <c r="H7" s="10">
        <f>H8+H20+H24</f>
        <v>147259</v>
      </c>
      <c r="I7" s="10">
        <f>I8+I20+I24</f>
        <v>34116</v>
      </c>
      <c r="J7" s="10">
        <f>J8+J20+J24</f>
        <v>191914</v>
      </c>
      <c r="K7" s="10">
        <f>K8+K20+K24</f>
        <v>132558</v>
      </c>
      <c r="L7" s="10">
        <f>L8+L20+L24</f>
        <v>188033</v>
      </c>
      <c r="M7" s="10">
        <f t="shared" si="0"/>
        <v>56257</v>
      </c>
      <c r="N7" s="10">
        <f t="shared" si="0"/>
        <v>30023</v>
      </c>
      <c r="O7" s="10">
        <f>+O8+O20+O24</f>
        <v>1691980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84932</v>
      </c>
      <c r="C8" s="12">
        <f>+C9+C12+C16</f>
        <v>66863</v>
      </c>
      <c r="D8" s="12">
        <f>+D9+D12+D16</f>
        <v>85637</v>
      </c>
      <c r="E8" s="12">
        <f>+E9+E12+E16</f>
        <v>7943</v>
      </c>
      <c r="F8" s="12">
        <f aca="true" t="shared" si="1" ref="F8:N8">+F9+F12+F16</f>
        <v>67313</v>
      </c>
      <c r="G8" s="12">
        <f t="shared" si="1"/>
        <v>97284</v>
      </c>
      <c r="H8" s="12">
        <f>+H9+H12+H16</f>
        <v>67313</v>
      </c>
      <c r="I8" s="12">
        <f>+I9+I12+I16</f>
        <v>15945</v>
      </c>
      <c r="J8" s="12">
        <f>+J9+J12+J16</f>
        <v>87222</v>
      </c>
      <c r="K8" s="12">
        <f>+K9+K12+K16</f>
        <v>62197</v>
      </c>
      <c r="L8" s="12">
        <f>+L9+L12+L16</f>
        <v>84437</v>
      </c>
      <c r="M8" s="12">
        <f t="shared" si="1"/>
        <v>28309</v>
      </c>
      <c r="N8" s="12">
        <f t="shared" si="1"/>
        <v>15892</v>
      </c>
      <c r="O8" s="12">
        <f>SUM(B8:N8)</f>
        <v>771287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13242</v>
      </c>
      <c r="C9" s="14">
        <v>12726</v>
      </c>
      <c r="D9" s="14">
        <v>12426</v>
      </c>
      <c r="E9" s="14">
        <v>814</v>
      </c>
      <c r="F9" s="14">
        <v>9532</v>
      </c>
      <c r="G9" s="14">
        <v>15799</v>
      </c>
      <c r="H9" s="14">
        <v>13268</v>
      </c>
      <c r="I9" s="14">
        <v>3398</v>
      </c>
      <c r="J9" s="14">
        <v>9800</v>
      </c>
      <c r="K9" s="14">
        <v>11082</v>
      </c>
      <c r="L9" s="14">
        <v>10603</v>
      </c>
      <c r="M9" s="14">
        <v>4701</v>
      </c>
      <c r="N9" s="14">
        <v>2285</v>
      </c>
      <c r="O9" s="12">
        <f aca="true" t="shared" si="2" ref="O9:O19">SUM(B9:N9)</f>
        <v>119676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13242</v>
      </c>
      <c r="C10" s="14">
        <f>+C9-C11</f>
        <v>12726</v>
      </c>
      <c r="D10" s="14">
        <f>+D9-D11</f>
        <v>12426</v>
      </c>
      <c r="E10" s="14">
        <f>+E9-E11</f>
        <v>814</v>
      </c>
      <c r="F10" s="14">
        <f aca="true" t="shared" si="3" ref="F10:N10">+F9-F11</f>
        <v>9532</v>
      </c>
      <c r="G10" s="14">
        <f t="shared" si="3"/>
        <v>15799</v>
      </c>
      <c r="H10" s="14">
        <f>+H9-H11</f>
        <v>13268</v>
      </c>
      <c r="I10" s="14">
        <f>+I9-I11</f>
        <v>3398</v>
      </c>
      <c r="J10" s="14">
        <f>+J9-J11</f>
        <v>9800</v>
      </c>
      <c r="K10" s="14">
        <f>+K9-K11</f>
        <v>11082</v>
      </c>
      <c r="L10" s="14">
        <f>+L9-L11</f>
        <v>10603</v>
      </c>
      <c r="M10" s="14">
        <f t="shared" si="3"/>
        <v>4701</v>
      </c>
      <c r="N10" s="14">
        <f t="shared" si="3"/>
        <v>2285</v>
      </c>
      <c r="O10" s="12">
        <f t="shared" si="2"/>
        <v>119676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66246</v>
      </c>
      <c r="C12" s="14">
        <f>C13+C14+C15</f>
        <v>50171</v>
      </c>
      <c r="D12" s="14">
        <f>D13+D14+D15</f>
        <v>68388</v>
      </c>
      <c r="E12" s="14">
        <f>E13+E14+E15</f>
        <v>6608</v>
      </c>
      <c r="F12" s="14">
        <f aca="true" t="shared" si="4" ref="F12:N12">F13+F14+F15</f>
        <v>53567</v>
      </c>
      <c r="G12" s="14">
        <f t="shared" si="4"/>
        <v>75401</v>
      </c>
      <c r="H12" s="14">
        <f>H13+H14+H15</f>
        <v>50065</v>
      </c>
      <c r="I12" s="14">
        <f>I13+I14+I15</f>
        <v>11635</v>
      </c>
      <c r="J12" s="14">
        <f>J13+J14+J15</f>
        <v>71730</v>
      </c>
      <c r="K12" s="14">
        <f>K13+K14+K15</f>
        <v>47320</v>
      </c>
      <c r="L12" s="14">
        <f>L13+L14+L15</f>
        <v>67745</v>
      </c>
      <c r="M12" s="14">
        <f t="shared" si="4"/>
        <v>22056</v>
      </c>
      <c r="N12" s="14">
        <f t="shared" si="4"/>
        <v>12906</v>
      </c>
      <c r="O12" s="12">
        <f t="shared" si="2"/>
        <v>603838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29717</v>
      </c>
      <c r="C13" s="14">
        <v>23721</v>
      </c>
      <c r="D13" s="14">
        <v>30844</v>
      </c>
      <c r="E13" s="14">
        <v>3062</v>
      </c>
      <c r="F13" s="14">
        <v>24359</v>
      </c>
      <c r="G13" s="14">
        <v>34322</v>
      </c>
      <c r="H13" s="14">
        <v>23383</v>
      </c>
      <c r="I13" s="14">
        <v>5532</v>
      </c>
      <c r="J13" s="14">
        <v>33314</v>
      </c>
      <c r="K13" s="14">
        <v>20714</v>
      </c>
      <c r="L13" s="14">
        <v>28417</v>
      </c>
      <c r="M13" s="14">
        <v>8821</v>
      </c>
      <c r="N13" s="14">
        <v>4999</v>
      </c>
      <c r="O13" s="12">
        <f t="shared" si="2"/>
        <v>271205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35289</v>
      </c>
      <c r="C14" s="14">
        <v>25105</v>
      </c>
      <c r="D14" s="14">
        <v>36553</v>
      </c>
      <c r="E14" s="14">
        <v>3404</v>
      </c>
      <c r="F14" s="14">
        <v>28089</v>
      </c>
      <c r="G14" s="14">
        <v>38851</v>
      </c>
      <c r="H14" s="14">
        <v>25604</v>
      </c>
      <c r="I14" s="14">
        <v>5850</v>
      </c>
      <c r="J14" s="14">
        <v>37520</v>
      </c>
      <c r="K14" s="14">
        <v>25658</v>
      </c>
      <c r="L14" s="14">
        <v>38089</v>
      </c>
      <c r="M14" s="14">
        <v>12770</v>
      </c>
      <c r="N14" s="14">
        <v>7686</v>
      </c>
      <c r="O14" s="12">
        <f t="shared" si="2"/>
        <v>320468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1240</v>
      </c>
      <c r="C15" s="14">
        <v>1345</v>
      </c>
      <c r="D15" s="14">
        <v>991</v>
      </c>
      <c r="E15" s="14">
        <v>142</v>
      </c>
      <c r="F15" s="14">
        <v>1119</v>
      </c>
      <c r="G15" s="14">
        <v>2228</v>
      </c>
      <c r="H15" s="14">
        <v>1078</v>
      </c>
      <c r="I15" s="14">
        <v>253</v>
      </c>
      <c r="J15" s="14">
        <v>896</v>
      </c>
      <c r="K15" s="14">
        <v>948</v>
      </c>
      <c r="L15" s="14">
        <v>1239</v>
      </c>
      <c r="M15" s="14">
        <v>465</v>
      </c>
      <c r="N15" s="14">
        <v>221</v>
      </c>
      <c r="O15" s="12">
        <f t="shared" si="2"/>
        <v>12165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5444</v>
      </c>
      <c r="C16" s="14">
        <f>C17+C18+C19</f>
        <v>3966</v>
      </c>
      <c r="D16" s="14">
        <f>D17+D18+D19</f>
        <v>4823</v>
      </c>
      <c r="E16" s="14">
        <f>E17+E18+E19</f>
        <v>521</v>
      </c>
      <c r="F16" s="14">
        <f aca="true" t="shared" si="5" ref="F16:N16">F17+F18+F19</f>
        <v>4214</v>
      </c>
      <c r="G16" s="14">
        <f t="shared" si="5"/>
        <v>6084</v>
      </c>
      <c r="H16" s="14">
        <f>H17+H18+H19</f>
        <v>3980</v>
      </c>
      <c r="I16" s="14">
        <f>I17+I18+I19</f>
        <v>912</v>
      </c>
      <c r="J16" s="14">
        <f>J17+J18+J19</f>
        <v>5692</v>
      </c>
      <c r="K16" s="14">
        <f>K17+K18+K19</f>
        <v>3795</v>
      </c>
      <c r="L16" s="14">
        <f>L17+L18+L19</f>
        <v>6089</v>
      </c>
      <c r="M16" s="14">
        <f t="shared" si="5"/>
        <v>1552</v>
      </c>
      <c r="N16" s="14">
        <f t="shared" si="5"/>
        <v>701</v>
      </c>
      <c r="O16" s="12">
        <f t="shared" si="2"/>
        <v>47773</v>
      </c>
    </row>
    <row r="17" spans="1:26" ht="18.75" customHeight="1">
      <c r="A17" s="15" t="s">
        <v>16</v>
      </c>
      <c r="B17" s="14">
        <v>5424</v>
      </c>
      <c r="C17" s="14">
        <v>3950</v>
      </c>
      <c r="D17" s="14">
        <v>4793</v>
      </c>
      <c r="E17" s="14">
        <v>516</v>
      </c>
      <c r="F17" s="14">
        <v>4194</v>
      </c>
      <c r="G17" s="14">
        <v>6057</v>
      </c>
      <c r="H17" s="14">
        <v>3965</v>
      </c>
      <c r="I17" s="14">
        <v>909</v>
      </c>
      <c r="J17" s="14">
        <v>5669</v>
      </c>
      <c r="K17" s="14">
        <v>3765</v>
      </c>
      <c r="L17" s="14">
        <v>6057</v>
      </c>
      <c r="M17" s="14">
        <v>1534</v>
      </c>
      <c r="N17" s="14">
        <v>690</v>
      </c>
      <c r="O17" s="12">
        <f t="shared" si="2"/>
        <v>47523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18</v>
      </c>
      <c r="C18" s="14">
        <v>13</v>
      </c>
      <c r="D18" s="14">
        <v>26</v>
      </c>
      <c r="E18" s="14">
        <v>5</v>
      </c>
      <c r="F18" s="14">
        <v>15</v>
      </c>
      <c r="G18" s="14">
        <v>21</v>
      </c>
      <c r="H18" s="14">
        <v>12</v>
      </c>
      <c r="I18" s="14">
        <v>2</v>
      </c>
      <c r="J18" s="14">
        <v>22</v>
      </c>
      <c r="K18" s="14">
        <v>30</v>
      </c>
      <c r="L18" s="14">
        <v>29</v>
      </c>
      <c r="M18" s="14">
        <v>18</v>
      </c>
      <c r="N18" s="14">
        <v>11</v>
      </c>
      <c r="O18" s="12">
        <f t="shared" si="2"/>
        <v>222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2</v>
      </c>
      <c r="C19" s="14">
        <v>3</v>
      </c>
      <c r="D19" s="14">
        <v>4</v>
      </c>
      <c r="E19" s="14">
        <v>0</v>
      </c>
      <c r="F19" s="14">
        <v>5</v>
      </c>
      <c r="G19" s="14">
        <v>6</v>
      </c>
      <c r="H19" s="14">
        <v>3</v>
      </c>
      <c r="I19" s="14">
        <v>1</v>
      </c>
      <c r="J19" s="14">
        <v>1</v>
      </c>
      <c r="K19" s="14">
        <v>0</v>
      </c>
      <c r="L19" s="14">
        <v>3</v>
      </c>
      <c r="M19" s="14">
        <v>0</v>
      </c>
      <c r="N19" s="14">
        <v>0</v>
      </c>
      <c r="O19" s="12">
        <f t="shared" si="2"/>
        <v>28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47308</v>
      </c>
      <c r="C20" s="18">
        <f>C21+C22+C23</f>
        <v>30637</v>
      </c>
      <c r="D20" s="18">
        <f>D21+D22+D23</f>
        <v>38918</v>
      </c>
      <c r="E20" s="18">
        <f>E21+E22+E23</f>
        <v>4174</v>
      </c>
      <c r="F20" s="18">
        <f aca="true" t="shared" si="6" ref="F20:N20">F21+F22+F23</f>
        <v>32675</v>
      </c>
      <c r="G20" s="18">
        <f t="shared" si="6"/>
        <v>42778</v>
      </c>
      <c r="H20" s="18">
        <f>H21+H22+H23</f>
        <v>32387</v>
      </c>
      <c r="I20" s="18">
        <f>I21+I22+I23</f>
        <v>7431</v>
      </c>
      <c r="J20" s="18">
        <f>J21+J22+J23</f>
        <v>49621</v>
      </c>
      <c r="K20" s="18">
        <f>K21+K22+K23</f>
        <v>29418</v>
      </c>
      <c r="L20" s="18">
        <f>L21+L22+L23</f>
        <v>55157</v>
      </c>
      <c r="M20" s="18">
        <f t="shared" si="6"/>
        <v>15106</v>
      </c>
      <c r="N20" s="18">
        <f t="shared" si="6"/>
        <v>7752</v>
      </c>
      <c r="O20" s="12">
        <f aca="true" t="shared" si="7" ref="O20:O26">SUM(B20:N20)</f>
        <v>393362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23905</v>
      </c>
      <c r="C21" s="14">
        <v>17090</v>
      </c>
      <c r="D21" s="14">
        <v>18984</v>
      </c>
      <c r="E21" s="14">
        <v>2183</v>
      </c>
      <c r="F21" s="14">
        <v>16896</v>
      </c>
      <c r="G21" s="14">
        <v>21519</v>
      </c>
      <c r="H21" s="14">
        <v>17757</v>
      </c>
      <c r="I21" s="14">
        <v>4198</v>
      </c>
      <c r="J21" s="14">
        <v>26043</v>
      </c>
      <c r="K21" s="14">
        <v>14909</v>
      </c>
      <c r="L21" s="14">
        <v>26488</v>
      </c>
      <c r="M21" s="14">
        <v>7362</v>
      </c>
      <c r="N21" s="14">
        <v>3591</v>
      </c>
      <c r="O21" s="12">
        <f t="shared" si="7"/>
        <v>200925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22765</v>
      </c>
      <c r="C22" s="14">
        <v>13018</v>
      </c>
      <c r="D22" s="14">
        <v>19534</v>
      </c>
      <c r="E22" s="14">
        <v>1927</v>
      </c>
      <c r="F22" s="14">
        <v>15317</v>
      </c>
      <c r="G22" s="14">
        <v>20490</v>
      </c>
      <c r="H22" s="14">
        <v>14199</v>
      </c>
      <c r="I22" s="14">
        <v>3144</v>
      </c>
      <c r="J22" s="14">
        <v>23150</v>
      </c>
      <c r="K22" s="14">
        <v>14138</v>
      </c>
      <c r="L22" s="14">
        <v>27975</v>
      </c>
      <c r="M22" s="14">
        <v>7554</v>
      </c>
      <c r="N22" s="14">
        <v>4084</v>
      </c>
      <c r="O22" s="12">
        <f t="shared" si="7"/>
        <v>187295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638</v>
      </c>
      <c r="C23" s="14">
        <v>529</v>
      </c>
      <c r="D23" s="14">
        <v>400</v>
      </c>
      <c r="E23" s="14">
        <v>64</v>
      </c>
      <c r="F23" s="14">
        <v>462</v>
      </c>
      <c r="G23" s="14">
        <v>769</v>
      </c>
      <c r="H23" s="14">
        <v>431</v>
      </c>
      <c r="I23" s="14">
        <v>89</v>
      </c>
      <c r="J23" s="14">
        <v>428</v>
      </c>
      <c r="K23" s="14">
        <v>371</v>
      </c>
      <c r="L23" s="14">
        <v>694</v>
      </c>
      <c r="M23" s="14">
        <v>190</v>
      </c>
      <c r="N23" s="14">
        <v>77</v>
      </c>
      <c r="O23" s="12">
        <f t="shared" si="7"/>
        <v>5142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64683</v>
      </c>
      <c r="C24" s="14">
        <f>C25+C26</f>
        <v>48325</v>
      </c>
      <c r="D24" s="14">
        <f>D25+D26</f>
        <v>58926</v>
      </c>
      <c r="E24" s="14">
        <f>E25+E26</f>
        <v>7056</v>
      </c>
      <c r="F24" s="14">
        <f aca="true" t="shared" si="8" ref="F24:N24">F25+F26</f>
        <v>52477</v>
      </c>
      <c r="G24" s="14">
        <f t="shared" si="8"/>
        <v>73891</v>
      </c>
      <c r="H24" s="14">
        <f>H25+H26</f>
        <v>47559</v>
      </c>
      <c r="I24" s="14">
        <f>I25+I26</f>
        <v>10740</v>
      </c>
      <c r="J24" s="14">
        <f>J25+J26</f>
        <v>55071</v>
      </c>
      <c r="K24" s="14">
        <f>K25+K26</f>
        <v>40943</v>
      </c>
      <c r="L24" s="14">
        <f>L25+L26</f>
        <v>48439</v>
      </c>
      <c r="M24" s="14">
        <f t="shared" si="8"/>
        <v>12842</v>
      </c>
      <c r="N24" s="14">
        <f t="shared" si="8"/>
        <v>6379</v>
      </c>
      <c r="O24" s="12">
        <f t="shared" si="7"/>
        <v>527331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30874</v>
      </c>
      <c r="C25" s="14">
        <v>27184</v>
      </c>
      <c r="D25" s="14">
        <v>32431</v>
      </c>
      <c r="E25" s="14">
        <v>4180</v>
      </c>
      <c r="F25" s="14">
        <v>29336</v>
      </c>
      <c r="G25" s="14">
        <v>42690</v>
      </c>
      <c r="H25" s="14">
        <v>28048</v>
      </c>
      <c r="I25" s="14">
        <v>6823</v>
      </c>
      <c r="J25" s="14">
        <v>27070</v>
      </c>
      <c r="K25" s="14">
        <v>23594</v>
      </c>
      <c r="L25" s="14">
        <v>25094</v>
      </c>
      <c r="M25" s="14">
        <v>6705</v>
      </c>
      <c r="N25" s="14">
        <v>3051</v>
      </c>
      <c r="O25" s="12">
        <f t="shared" si="7"/>
        <v>287080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33809</v>
      </c>
      <c r="C26" s="14">
        <v>21141</v>
      </c>
      <c r="D26" s="14">
        <v>26495</v>
      </c>
      <c r="E26" s="14">
        <v>2876</v>
      </c>
      <c r="F26" s="14">
        <v>23141</v>
      </c>
      <c r="G26" s="14">
        <v>31201</v>
      </c>
      <c r="H26" s="14">
        <v>19511</v>
      </c>
      <c r="I26" s="14">
        <v>3917</v>
      </c>
      <c r="J26" s="14">
        <v>28001</v>
      </c>
      <c r="K26" s="14">
        <v>17349</v>
      </c>
      <c r="L26" s="14">
        <v>23345</v>
      </c>
      <c r="M26" s="14">
        <v>6137</v>
      </c>
      <c r="N26" s="14">
        <v>3328</v>
      </c>
      <c r="O26" s="12">
        <f t="shared" si="7"/>
        <v>240251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417461.73729958007</v>
      </c>
      <c r="C36" s="60">
        <f aca="true" t="shared" si="11" ref="C36:N36">C37+C38+C39+C40</f>
        <v>298663.4701625</v>
      </c>
      <c r="D36" s="60">
        <f t="shared" si="11"/>
        <v>354109.26382405</v>
      </c>
      <c r="E36" s="60">
        <f t="shared" si="11"/>
        <v>50264.439483199996</v>
      </c>
      <c r="F36" s="60">
        <f t="shared" si="11"/>
        <v>333763.93965325</v>
      </c>
      <c r="G36" s="60">
        <f t="shared" si="11"/>
        <v>371688.29439999996</v>
      </c>
      <c r="H36" s="60">
        <f t="shared" si="11"/>
        <v>304464.64149999997</v>
      </c>
      <c r="I36" s="60">
        <f>I37+I38+I39+I40</f>
        <v>68375.1068232</v>
      </c>
      <c r="J36" s="60">
        <f>J37+J38+J39+J40</f>
        <v>384734.6087852</v>
      </c>
      <c r="K36" s="60">
        <f>K37+K38+K39+K40</f>
        <v>299789.4245394</v>
      </c>
      <c r="L36" s="60">
        <f>L37+L38+L39+L40</f>
        <v>405562.94272208</v>
      </c>
      <c r="M36" s="60">
        <f t="shared" si="11"/>
        <v>145299.22835751003</v>
      </c>
      <c r="N36" s="60">
        <f t="shared" si="11"/>
        <v>74806.15340688</v>
      </c>
      <c r="O36" s="60">
        <f>O37+O38+O39+O40</f>
        <v>3508983.250956849</v>
      </c>
    </row>
    <row r="37" spans="1:15" ht="18.75" customHeight="1">
      <c r="A37" s="57" t="s">
        <v>50</v>
      </c>
      <c r="B37" s="54">
        <f aca="true" t="shared" si="12" ref="B37:N37">B29*B7</f>
        <v>411352.45470000006</v>
      </c>
      <c r="C37" s="54">
        <f t="shared" si="12"/>
        <v>294274.85</v>
      </c>
      <c r="D37" s="54">
        <f t="shared" si="12"/>
        <v>342779.20420000004</v>
      </c>
      <c r="E37" s="54">
        <f t="shared" si="12"/>
        <v>49738.5966</v>
      </c>
      <c r="F37" s="54">
        <f t="shared" si="12"/>
        <v>332571.90449999995</v>
      </c>
      <c r="G37" s="54">
        <f t="shared" si="12"/>
        <v>370117.29469999997</v>
      </c>
      <c r="H37" s="54">
        <f t="shared" si="12"/>
        <v>299539.5319</v>
      </c>
      <c r="I37" s="54">
        <f>I29*I7</f>
        <v>67911.3096</v>
      </c>
      <c r="J37" s="54">
        <f>J29*J7</f>
        <v>379222.064</v>
      </c>
      <c r="K37" s="54">
        <f>K29*K7</f>
        <v>295007.82899999997</v>
      </c>
      <c r="L37" s="54">
        <f>L29*L7</f>
        <v>400077.81409999996</v>
      </c>
      <c r="M37" s="54">
        <f t="shared" si="12"/>
        <v>142105.182</v>
      </c>
      <c r="N37" s="54">
        <f t="shared" si="12"/>
        <v>74306.925</v>
      </c>
      <c r="O37" s="56">
        <f>SUM(B37:N37)</f>
        <v>3459004.9602999995</v>
      </c>
    </row>
    <row r="38" spans="1:15" ht="18.75" customHeight="1">
      <c r="A38" s="57" t="s">
        <v>51</v>
      </c>
      <c r="B38" s="54">
        <f aca="true" t="shared" si="13" ref="B38:N38">B30*B7</f>
        <v>-1219.84740042</v>
      </c>
      <c r="C38" s="54">
        <f t="shared" si="13"/>
        <v>-855.9198375</v>
      </c>
      <c r="D38" s="54">
        <f t="shared" si="13"/>
        <v>-1018.31037595</v>
      </c>
      <c r="E38" s="54">
        <f t="shared" si="13"/>
        <v>-120.4371168</v>
      </c>
      <c r="F38" s="54">
        <f t="shared" si="13"/>
        <v>-969.3648467500001</v>
      </c>
      <c r="G38" s="54">
        <f t="shared" si="13"/>
        <v>-1091.1603</v>
      </c>
      <c r="H38" s="54">
        <f t="shared" si="13"/>
        <v>-824.6504</v>
      </c>
      <c r="I38" s="54">
        <f>I30*I7</f>
        <v>-191.0427768</v>
      </c>
      <c r="J38" s="54">
        <f>J30*J7</f>
        <v>-1091.6452148</v>
      </c>
      <c r="K38" s="54">
        <f>K30*K7</f>
        <v>-843.8244606000001</v>
      </c>
      <c r="L38" s="54">
        <f>L30*L7</f>
        <v>-1175.2513779199999</v>
      </c>
      <c r="M38" s="54">
        <f t="shared" si="13"/>
        <v>-414.53364249</v>
      </c>
      <c r="N38" s="54">
        <f t="shared" si="13"/>
        <v>-219.81159312</v>
      </c>
      <c r="O38" s="25">
        <f>SUM(B38:N38)</f>
        <v>-10035.79934315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4072.05</v>
      </c>
      <c r="C40" s="54">
        <v>2852.02</v>
      </c>
      <c r="D40" s="54">
        <v>10186.97</v>
      </c>
      <c r="E40" s="54">
        <v>0</v>
      </c>
      <c r="F40" s="54">
        <v>0</v>
      </c>
      <c r="G40" s="54">
        <v>0</v>
      </c>
      <c r="H40" s="54">
        <v>3507.04</v>
      </c>
      <c r="I40" s="54">
        <v>0</v>
      </c>
      <c r="J40" s="54">
        <v>4057.59</v>
      </c>
      <c r="K40" s="54">
        <v>3506.82</v>
      </c>
      <c r="L40" s="54">
        <v>4058.14</v>
      </c>
      <c r="M40" s="54">
        <v>2337.42</v>
      </c>
      <c r="N40" s="54">
        <v>0</v>
      </c>
      <c r="O40" s="56">
        <f>SUM(B40:N40)</f>
        <v>34578.05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-50319.6</v>
      </c>
      <c r="C42" s="25">
        <f aca="true" t="shared" si="15" ref="C42:N42">+C43+C46+C58+C59</f>
        <v>-48358.8</v>
      </c>
      <c r="D42" s="25">
        <f t="shared" si="15"/>
        <v>-47218.8</v>
      </c>
      <c r="E42" s="25">
        <f t="shared" si="15"/>
        <v>-3593.2</v>
      </c>
      <c r="F42" s="25">
        <f t="shared" si="15"/>
        <v>-36221.6</v>
      </c>
      <c r="G42" s="25">
        <f t="shared" si="15"/>
        <v>-60036.2</v>
      </c>
      <c r="H42" s="25">
        <f t="shared" si="15"/>
        <v>-50418.4</v>
      </c>
      <c r="I42" s="25">
        <f>+I43+I46+I58+I59</f>
        <v>-15912.4</v>
      </c>
      <c r="J42" s="25">
        <f>+J43+J46+J58+J59</f>
        <v>-37240</v>
      </c>
      <c r="K42" s="25">
        <f>+K43+K46+K58+K59</f>
        <v>-42111.6</v>
      </c>
      <c r="L42" s="25">
        <f>+L43+L46+L58+L59</f>
        <v>-40291.4</v>
      </c>
      <c r="M42" s="25">
        <f t="shared" si="15"/>
        <v>-17863.8</v>
      </c>
      <c r="N42" s="25">
        <f t="shared" si="15"/>
        <v>-8683</v>
      </c>
      <c r="O42" s="25">
        <f>+O43+O46+O58+O59</f>
        <v>-458268.80000000005</v>
      </c>
    </row>
    <row r="43" spans="1:15" ht="18.75" customHeight="1">
      <c r="A43" s="17" t="s">
        <v>55</v>
      </c>
      <c r="B43" s="26">
        <f>B44+B45</f>
        <v>-50319.6</v>
      </c>
      <c r="C43" s="26">
        <f>C44+C45</f>
        <v>-48358.8</v>
      </c>
      <c r="D43" s="26">
        <f>D44+D45</f>
        <v>-47218.8</v>
      </c>
      <c r="E43" s="26">
        <f>E44+E45</f>
        <v>-3093.2</v>
      </c>
      <c r="F43" s="26">
        <f aca="true" t="shared" si="16" ref="F43:N43">F44+F45</f>
        <v>-36221.6</v>
      </c>
      <c r="G43" s="26">
        <f t="shared" si="16"/>
        <v>-60036.2</v>
      </c>
      <c r="H43" s="26">
        <f t="shared" si="16"/>
        <v>-50418.4</v>
      </c>
      <c r="I43" s="26">
        <f>I44+I45</f>
        <v>-12912.4</v>
      </c>
      <c r="J43" s="26">
        <f>J44+J45</f>
        <v>-37240</v>
      </c>
      <c r="K43" s="26">
        <f>K44+K45</f>
        <v>-42111.6</v>
      </c>
      <c r="L43" s="26">
        <f>L44+L45</f>
        <v>-40291.4</v>
      </c>
      <c r="M43" s="26">
        <f t="shared" si="16"/>
        <v>-17863.8</v>
      </c>
      <c r="N43" s="26">
        <f t="shared" si="16"/>
        <v>-8683</v>
      </c>
      <c r="O43" s="25">
        <f aca="true" t="shared" si="17" ref="O43:O59">SUM(B43:N43)</f>
        <v>-454768.80000000005</v>
      </c>
    </row>
    <row r="44" spans="1:26" ht="18.75" customHeight="1">
      <c r="A44" s="13" t="s">
        <v>56</v>
      </c>
      <c r="B44" s="20">
        <f>ROUND(-B9*$D$3,2)</f>
        <v>-50319.6</v>
      </c>
      <c r="C44" s="20">
        <f>ROUND(-C9*$D$3,2)</f>
        <v>-48358.8</v>
      </c>
      <c r="D44" s="20">
        <f>ROUND(-D9*$D$3,2)</f>
        <v>-47218.8</v>
      </c>
      <c r="E44" s="20">
        <f>ROUND(-E9*$D$3,2)</f>
        <v>-3093.2</v>
      </c>
      <c r="F44" s="20">
        <f aca="true" t="shared" si="18" ref="F44:N44">ROUND(-F9*$D$3,2)</f>
        <v>-36221.6</v>
      </c>
      <c r="G44" s="20">
        <f t="shared" si="18"/>
        <v>-60036.2</v>
      </c>
      <c r="H44" s="20">
        <f t="shared" si="18"/>
        <v>-50418.4</v>
      </c>
      <c r="I44" s="20">
        <f>ROUND(-I9*$D$3,2)</f>
        <v>-12912.4</v>
      </c>
      <c r="J44" s="20">
        <f>ROUND(-J9*$D$3,2)</f>
        <v>-37240</v>
      </c>
      <c r="K44" s="20">
        <f>ROUND(-K9*$D$3,2)</f>
        <v>-42111.6</v>
      </c>
      <c r="L44" s="20">
        <f>ROUND(-L9*$D$3,2)</f>
        <v>-40291.4</v>
      </c>
      <c r="M44" s="20">
        <f t="shared" si="18"/>
        <v>-17863.8</v>
      </c>
      <c r="N44" s="20">
        <f t="shared" si="18"/>
        <v>-8683</v>
      </c>
      <c r="O44" s="46">
        <f t="shared" si="17"/>
        <v>-454768.80000000005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0</v>
      </c>
      <c r="E46" s="26">
        <f t="shared" si="20"/>
        <v>-500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-3000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-3500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0</v>
      </c>
      <c r="E49" s="24">
        <v>-500</v>
      </c>
      <c r="F49" s="24">
        <v>0</v>
      </c>
      <c r="G49" s="24">
        <v>0</v>
      </c>
      <c r="H49" s="24">
        <v>0</v>
      </c>
      <c r="I49" s="24">
        <v>-3000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-3500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102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103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104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105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367142.1372995801</v>
      </c>
      <c r="C61" s="29">
        <f t="shared" si="21"/>
        <v>250304.6701625</v>
      </c>
      <c r="D61" s="29">
        <f t="shared" si="21"/>
        <v>306890.46382405004</v>
      </c>
      <c r="E61" s="29">
        <f t="shared" si="21"/>
        <v>46671.2394832</v>
      </c>
      <c r="F61" s="29">
        <f t="shared" si="21"/>
        <v>297542.33965325</v>
      </c>
      <c r="G61" s="29">
        <f t="shared" si="21"/>
        <v>311652.09439999994</v>
      </c>
      <c r="H61" s="29">
        <f t="shared" si="21"/>
        <v>254046.24149999997</v>
      </c>
      <c r="I61" s="29">
        <f t="shared" si="21"/>
        <v>52462.706823199995</v>
      </c>
      <c r="J61" s="29">
        <f>+J36+J42</f>
        <v>347494.6087852</v>
      </c>
      <c r="K61" s="29">
        <f>+K36+K42</f>
        <v>257677.82453939997</v>
      </c>
      <c r="L61" s="29">
        <f>+L36+L42</f>
        <v>365271.54272207996</v>
      </c>
      <c r="M61" s="29">
        <f t="shared" si="21"/>
        <v>127435.42835751003</v>
      </c>
      <c r="N61" s="29">
        <f t="shared" si="21"/>
        <v>66123.15340688</v>
      </c>
      <c r="O61" s="29">
        <f>SUM(B61:N61)</f>
        <v>3050714.45095685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8" ht="18.75" customHeight="1">
      <c r="A64" s="2" t="s">
        <v>69</v>
      </c>
      <c r="B64" s="36">
        <f>SUM(B65:B78)</f>
        <v>367142.14</v>
      </c>
      <c r="C64" s="36">
        <f aca="true" t="shared" si="22" ref="C64:N64">SUM(C65:C78)</f>
        <v>250304.66</v>
      </c>
      <c r="D64" s="36">
        <f t="shared" si="22"/>
        <v>306890.46</v>
      </c>
      <c r="E64" s="36">
        <f t="shared" si="22"/>
        <v>46671.24</v>
      </c>
      <c r="F64" s="36">
        <f t="shared" si="22"/>
        <v>297542.34</v>
      </c>
      <c r="G64" s="36">
        <f t="shared" si="22"/>
        <v>311652.09</v>
      </c>
      <c r="H64" s="36">
        <f t="shared" si="22"/>
        <v>254046.24</v>
      </c>
      <c r="I64" s="36">
        <f t="shared" si="22"/>
        <v>52462.71</v>
      </c>
      <c r="J64" s="36">
        <f t="shared" si="22"/>
        <v>347494.61</v>
      </c>
      <c r="K64" s="36">
        <f t="shared" si="22"/>
        <v>257677.83</v>
      </c>
      <c r="L64" s="36">
        <f t="shared" si="22"/>
        <v>365271.54</v>
      </c>
      <c r="M64" s="36">
        <f t="shared" si="22"/>
        <v>127435.43</v>
      </c>
      <c r="N64" s="36">
        <f t="shared" si="22"/>
        <v>66123.16</v>
      </c>
      <c r="O64" s="29">
        <f>SUM(O65:O78)</f>
        <v>3050714.4500000007</v>
      </c>
      <c r="R64" s="77"/>
    </row>
    <row r="65" spans="1:16" ht="18.75" customHeight="1">
      <c r="A65" s="17" t="s">
        <v>70</v>
      </c>
      <c r="B65" s="36">
        <f>73997.14+567.32</f>
        <v>74564.46</v>
      </c>
      <c r="C65" s="36">
        <v>72346.78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146911.24</v>
      </c>
      <c r="P65"/>
    </row>
    <row r="66" spans="1:16" ht="18.75" customHeight="1">
      <c r="A66" s="17" t="s">
        <v>71</v>
      </c>
      <c r="B66" s="36">
        <f>3504.73+289072.95</f>
        <v>292577.68</v>
      </c>
      <c r="C66" s="36">
        <v>177957.88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470535.56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306890.46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306890.46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46671.24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46671.24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297542.34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297542.34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311652.09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311652.09</v>
      </c>
      <c r="T70"/>
    </row>
    <row r="71" spans="1:21" ht="18.75" customHeight="1">
      <c r="A71" s="17" t="s">
        <v>101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254046.24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254046.24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52462.71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52462.71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347494.61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347494.61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257677.83</v>
      </c>
      <c r="L74" s="35">
        <v>0</v>
      </c>
      <c r="M74" s="35">
        <v>0</v>
      </c>
      <c r="N74" s="35">
        <v>0</v>
      </c>
      <c r="O74" s="29">
        <f t="shared" si="23"/>
        <v>257677.83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365271.54</v>
      </c>
      <c r="M75" s="35">
        <v>0</v>
      </c>
      <c r="N75" s="61">
        <v>0</v>
      </c>
      <c r="O75" s="26">
        <f t="shared" si="23"/>
        <v>365271.54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127435.43</v>
      </c>
      <c r="N76" s="35">
        <v>0</v>
      </c>
      <c r="O76" s="29">
        <f t="shared" si="23"/>
        <v>127435.43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66123.16</v>
      </c>
      <c r="O77" s="26">
        <f t="shared" si="23"/>
        <v>66123.16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82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83</v>
      </c>
      <c r="B82" s="44">
        <v>2.326035205437306</v>
      </c>
      <c r="C82" s="44">
        <v>2.302095839556219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84</v>
      </c>
      <c r="B83" s="44">
        <v>2.048935583545325</v>
      </c>
      <c r="C83" s="44">
        <v>1.9338502561640925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85</v>
      </c>
      <c r="B84" s="44">
        <v>0</v>
      </c>
      <c r="C84" s="44">
        <v>0</v>
      </c>
      <c r="D84" s="22">
        <f>(D$37+D$38+D$39)/D$7</f>
        <v>1.8744300163180387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86</v>
      </c>
      <c r="B85" s="44">
        <v>0</v>
      </c>
      <c r="C85" s="44">
        <v>0</v>
      </c>
      <c r="D85" s="44">
        <v>0</v>
      </c>
      <c r="E85" s="22">
        <f>(E$37+E$38+E$39)/E$7</f>
        <v>2.6216262182861314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87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2.1891184183468337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88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1.7372427327497157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109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2.04372976524355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2.004194712838551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1.983581285290286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2.23511673787625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2.1352890328935876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2.5412270181045917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2.4916281986103987</v>
      </c>
      <c r="O94" s="50"/>
      <c r="P94"/>
      <c r="Z94"/>
    </row>
    <row r="95" spans="1:14" ht="21" customHeight="1">
      <c r="A95" s="67" t="s">
        <v>106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36" customHeight="1">
      <c r="A96" s="70" t="s">
        <v>108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2017-10-11T19:48:22Z</dcterms:modified>
  <cp:category/>
  <cp:version/>
  <cp:contentType/>
  <cp:contentStatus/>
</cp:coreProperties>
</file>