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<sst xmlns="http://schemas.openxmlformats.org/spreadsheetml/2006/main" count="112" uniqueCount="110">
  <si>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</si>
  <si>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</si>
  <si>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</si>
  <si>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</si>
  <si>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</si>
  <si>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</si>
  <si>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</si>
  <si>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</si>
  <si>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</si>
  <si>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</si>
  <si>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</si>
  <si>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</si>
  <si>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</si>
  <si>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</si>
  <si>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</si>
  <si>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</si>
  <si>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</si>
  <si>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</si>
  <si>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</si>
  <si>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</si>
  <si>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</si>
  <si>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</si>
  <si>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</si>
  <si>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</si>
  <si>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</si>
  <si>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</si>
  <si>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</si>
  <si>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</si>
  <si>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</si>
  <si>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</si>
  <si>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</si>
  <si>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</si>
  <si>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</si>
  <si>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</si>
  <si>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</si>
  <si>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</si>
  <si>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</si>
  <si>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</si>
  <si>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</si>
  <si>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</si>
  <si>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</si>
  <si>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</si>
  <si>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</si>
  <si>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</si>
  <si>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</si>
  <si>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</si>
  <si>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</si>
  <si>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</si>
  <si>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</si>
  <si>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</si>
  <si>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</si>
  <si>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</si>
  <si>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</si>
  <si>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</si>
  <si>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</si>
  <si>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</si>
  <si>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</si>
  <si>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</si>
  <si>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</si>
  <si>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</si>
  <si>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</si>
  <si>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</si>
  <si>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</si>
  <si>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</si>
  <si>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</si>
  <si>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</si>
  <si>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</si>
  <si>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</si>
  <si>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</si>
  <si>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</si>
  <si>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</si>
  <si>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</si>
  <si>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</si>
  <si>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</si>
  <si>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</si>
  <si>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</si>
  <si>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</si>
  <si>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</si>
  <si>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</si>
  <si>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</si>
  <si>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</si>
  <si>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</si>
  <si>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</si>
  <si>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</si>
  <si>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</si>
  <si>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</si>
  <si>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</si>
  <si>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</si>
  <si>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</si>
  <si>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</si>
  <si>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</si>
  <si>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</si>
  <si>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</si>
  <si>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</si>
  <si>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</si>
  <si>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</si>
  <si>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</si>
  <si>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</si>
  <si>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</si>
  <si>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</si>
  <si>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</si>
  <si>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</si>
  <si>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</si>
  <si>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</si>
  <si>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</si>
  <si>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</si>
  <si>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</si>
  <si>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OPERAÇÃO 07/10/17 - VENCIMENTO 16/10/17</t>
  </si>
  <si>
    <t>(1) Tarifa de remuneração de cada empresa considerando o  reequilibrio interno estabelecido e informado pelo consórcio. Não consideram os acertos financeiros previstos no item 7.</t>
  </si>
  <si>
    <t>8.7. Movebuss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</si>
</sst>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>
      <c r="A2" s="75" t="s">
        <v>107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6" t="s">
        <v>1</v>
      </c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2</v>
      </c>
    </row>
    <row r="5" spans="1:15" ht="42" customHeight="1">
      <c r="A5" s="76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100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6"/>
    </row>
    <row r="6" spans="1:15" ht="20.25" customHeight="1">
      <c r="A6" s="76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6"/>
    </row>
    <row r="7" spans="1:26" ht="18.75" customHeight="1">
      <c r="A7" s="9" t="s">
        <v>3</v>
      </c>
      <c r="B7" s="10">
        <f>B8+B20+B24</f>
        <v>329332</v>
      </c>
      <c r="C7" s="10">
        <f>C8+C20+C24</f>
        <v>244557</v>
      </c>
      <c r="D7" s="10">
        <f>D8+D20+D24</f>
        <v>292815</v>
      </c>
      <c r="E7" s="10">
        <f>E8+E20+E24</f>
        <v>40270</v>
      </c>
      <c r="F7" s="10">
        <f aca="true" t="shared" si="0" ref="F7:N7">F8+F20+F24</f>
        <v>228200</v>
      </c>
      <c r="G7" s="10">
        <f t="shared" si="0"/>
        <v>351220</v>
      </c>
      <c r="H7" s="10">
        <f>H8+H20+H24</f>
        <v>253286</v>
      </c>
      <c r="I7" s="10">
        <f>I8+I20+I24</f>
        <v>73455</v>
      </c>
      <c r="J7" s="10">
        <f>J8+J20+J24</f>
        <v>300825</v>
      </c>
      <c r="K7" s="10">
        <f>K8+K20+K24</f>
        <v>215376</v>
      </c>
      <c r="L7" s="10">
        <f>L8+L20+L24</f>
        <v>277200</v>
      </c>
      <c r="M7" s="10">
        <f t="shared" si="0"/>
        <v>96776</v>
      </c>
      <c r="N7" s="10">
        <f t="shared" si="0"/>
        <v>57102</v>
      </c>
      <c r="O7" s="10">
        <f>+O8+O20+O24</f>
        <v>2760414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146844</v>
      </c>
      <c r="C8" s="12">
        <f>+C9+C12+C16</f>
        <v>116753</v>
      </c>
      <c r="D8" s="12">
        <f>+D9+D12+D16</f>
        <v>147835</v>
      </c>
      <c r="E8" s="12">
        <f>+E9+E12+E16</f>
        <v>18917</v>
      </c>
      <c r="F8" s="12">
        <f aca="true" t="shared" si="1" ref="F8:N8">+F9+F12+F16</f>
        <v>106467</v>
      </c>
      <c r="G8" s="12">
        <f t="shared" si="1"/>
        <v>168585</v>
      </c>
      <c r="H8" s="12">
        <f>+H9+H12+H16</f>
        <v>120195</v>
      </c>
      <c r="I8" s="12">
        <f>+I9+I12+I16</f>
        <v>35810</v>
      </c>
      <c r="J8" s="12">
        <f>+J9+J12+J16</f>
        <v>145341</v>
      </c>
      <c r="K8" s="12">
        <f>+K9+K12+K16</f>
        <v>106672</v>
      </c>
      <c r="L8" s="12">
        <f>+L9+L12+L16</f>
        <v>130038</v>
      </c>
      <c r="M8" s="12">
        <f t="shared" si="1"/>
        <v>50630</v>
      </c>
      <c r="N8" s="12">
        <f t="shared" si="1"/>
        <v>31565</v>
      </c>
      <c r="O8" s="12">
        <f>SUM(B8:N8)</f>
        <v>1325652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18430</v>
      </c>
      <c r="C9" s="14">
        <v>18720</v>
      </c>
      <c r="D9" s="14">
        <v>16574</v>
      </c>
      <c r="E9" s="14">
        <v>1577</v>
      </c>
      <c r="F9" s="14">
        <v>11892</v>
      </c>
      <c r="G9" s="14">
        <v>21646</v>
      </c>
      <c r="H9" s="14">
        <v>19788</v>
      </c>
      <c r="I9" s="14">
        <v>5893</v>
      </c>
      <c r="J9" s="14">
        <v>12741</v>
      </c>
      <c r="K9" s="14">
        <v>15202</v>
      </c>
      <c r="L9" s="14">
        <v>13106</v>
      </c>
      <c r="M9" s="14">
        <v>7169</v>
      </c>
      <c r="N9" s="14">
        <v>4591</v>
      </c>
      <c r="O9" s="12">
        <f aca="true" t="shared" si="2" ref="O9:O19">SUM(B9:N9)</f>
        <v>167329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18430</v>
      </c>
      <c r="C10" s="14">
        <f>+C9-C11</f>
        <v>18720</v>
      </c>
      <c r="D10" s="14">
        <f>+D9-D11</f>
        <v>16574</v>
      </c>
      <c r="E10" s="14">
        <f>+E9-E11</f>
        <v>1577</v>
      </c>
      <c r="F10" s="14">
        <f aca="true" t="shared" si="3" ref="F10:N10">+F9-F11</f>
        <v>11892</v>
      </c>
      <c r="G10" s="14">
        <f t="shared" si="3"/>
        <v>21646</v>
      </c>
      <c r="H10" s="14">
        <f>+H9-H11</f>
        <v>19788</v>
      </c>
      <c r="I10" s="14">
        <f>+I9-I11</f>
        <v>5893</v>
      </c>
      <c r="J10" s="14">
        <f>+J9-J11</f>
        <v>12741</v>
      </c>
      <c r="K10" s="14">
        <f>+K9-K11</f>
        <v>15202</v>
      </c>
      <c r="L10" s="14">
        <f>+L9-L11</f>
        <v>13106</v>
      </c>
      <c r="M10" s="14">
        <f t="shared" si="3"/>
        <v>7169</v>
      </c>
      <c r="N10" s="14">
        <f t="shared" si="3"/>
        <v>4591</v>
      </c>
      <c r="O10" s="12">
        <f t="shared" si="2"/>
        <v>167329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119834</v>
      </c>
      <c r="C12" s="14">
        <f>C13+C14+C15</f>
        <v>91738</v>
      </c>
      <c r="D12" s="14">
        <f>D13+D14+D15</f>
        <v>123423</v>
      </c>
      <c r="E12" s="14">
        <f>E13+E14+E15</f>
        <v>16227</v>
      </c>
      <c r="F12" s="14">
        <f aca="true" t="shared" si="4" ref="F12:N12">F13+F14+F15</f>
        <v>88448</v>
      </c>
      <c r="G12" s="14">
        <f t="shared" si="4"/>
        <v>136475</v>
      </c>
      <c r="H12" s="14">
        <f>H13+H14+H15</f>
        <v>93816</v>
      </c>
      <c r="I12" s="14">
        <f>I13+I14+I15</f>
        <v>27805</v>
      </c>
      <c r="J12" s="14">
        <f>J13+J14+J15</f>
        <v>123436</v>
      </c>
      <c r="K12" s="14">
        <f>K13+K14+K15</f>
        <v>85402</v>
      </c>
      <c r="L12" s="14">
        <f>L13+L14+L15</f>
        <v>108348</v>
      </c>
      <c r="M12" s="14">
        <f t="shared" si="4"/>
        <v>40979</v>
      </c>
      <c r="N12" s="14">
        <f t="shared" si="4"/>
        <v>25736</v>
      </c>
      <c r="O12" s="12">
        <f t="shared" si="2"/>
        <v>1081667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56244</v>
      </c>
      <c r="C13" s="14">
        <v>44840</v>
      </c>
      <c r="D13" s="14">
        <v>57519</v>
      </c>
      <c r="E13" s="14">
        <v>7701</v>
      </c>
      <c r="F13" s="14">
        <v>41230</v>
      </c>
      <c r="G13" s="14">
        <v>64305</v>
      </c>
      <c r="H13" s="14">
        <v>45924</v>
      </c>
      <c r="I13" s="14">
        <v>13633</v>
      </c>
      <c r="J13" s="14">
        <v>59078</v>
      </c>
      <c r="K13" s="14">
        <v>39292</v>
      </c>
      <c r="L13" s="14">
        <v>48878</v>
      </c>
      <c r="M13" s="14">
        <v>18079</v>
      </c>
      <c r="N13" s="14">
        <v>11022</v>
      </c>
      <c r="O13" s="12">
        <f t="shared" si="2"/>
        <v>507745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61281</v>
      </c>
      <c r="C14" s="14">
        <v>44383</v>
      </c>
      <c r="D14" s="14">
        <v>64080</v>
      </c>
      <c r="E14" s="14">
        <v>8156</v>
      </c>
      <c r="F14" s="14">
        <v>45053</v>
      </c>
      <c r="G14" s="14">
        <v>67872</v>
      </c>
      <c r="H14" s="14">
        <v>45712</v>
      </c>
      <c r="I14" s="14">
        <v>13508</v>
      </c>
      <c r="J14" s="14">
        <v>62518</v>
      </c>
      <c r="K14" s="14">
        <v>44381</v>
      </c>
      <c r="L14" s="14">
        <v>57731</v>
      </c>
      <c r="M14" s="14">
        <v>22001</v>
      </c>
      <c r="N14" s="14">
        <v>14278</v>
      </c>
      <c r="O14" s="12">
        <f t="shared" si="2"/>
        <v>550954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2309</v>
      </c>
      <c r="C15" s="14">
        <v>2515</v>
      </c>
      <c r="D15" s="14">
        <v>1824</v>
      </c>
      <c r="E15" s="14">
        <v>370</v>
      </c>
      <c r="F15" s="14">
        <v>2165</v>
      </c>
      <c r="G15" s="14">
        <v>4298</v>
      </c>
      <c r="H15" s="14">
        <v>2180</v>
      </c>
      <c r="I15" s="14">
        <v>664</v>
      </c>
      <c r="J15" s="14">
        <v>1840</v>
      </c>
      <c r="K15" s="14">
        <v>1729</v>
      </c>
      <c r="L15" s="14">
        <v>1739</v>
      </c>
      <c r="M15" s="14">
        <v>899</v>
      </c>
      <c r="N15" s="14">
        <v>436</v>
      </c>
      <c r="O15" s="12">
        <f t="shared" si="2"/>
        <v>22968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8580</v>
      </c>
      <c r="C16" s="14">
        <f>C17+C18+C19</f>
        <v>6295</v>
      </c>
      <c r="D16" s="14">
        <f>D17+D18+D19</f>
        <v>7838</v>
      </c>
      <c r="E16" s="14">
        <f>E17+E18+E19</f>
        <v>1113</v>
      </c>
      <c r="F16" s="14">
        <f aca="true" t="shared" si="5" ref="F16:N16">F17+F18+F19</f>
        <v>6127</v>
      </c>
      <c r="G16" s="14">
        <f t="shared" si="5"/>
        <v>10464</v>
      </c>
      <c r="H16" s="14">
        <f>H17+H18+H19</f>
        <v>6591</v>
      </c>
      <c r="I16" s="14">
        <f>I17+I18+I19</f>
        <v>2112</v>
      </c>
      <c r="J16" s="14">
        <f>J17+J18+J19</f>
        <v>9164</v>
      </c>
      <c r="K16" s="14">
        <f>K17+K18+K19</f>
        <v>6068</v>
      </c>
      <c r="L16" s="14">
        <f>L17+L18+L19</f>
        <v>8584</v>
      </c>
      <c r="M16" s="14">
        <f t="shared" si="5"/>
        <v>2482</v>
      </c>
      <c r="N16" s="14">
        <f t="shared" si="5"/>
        <v>1238</v>
      </c>
      <c r="O16" s="12">
        <f t="shared" si="2"/>
        <v>76656</v>
      </c>
    </row>
    <row r="17" spans="1:26" ht="18.75" customHeight="1">
      <c r="A17" s="15" t="s">
        <v>16</v>
      </c>
      <c r="B17" s="14">
        <v>8534</v>
      </c>
      <c r="C17" s="14">
        <v>6259</v>
      </c>
      <c r="D17" s="14">
        <v>7800</v>
      </c>
      <c r="E17" s="14">
        <v>1105</v>
      </c>
      <c r="F17" s="14">
        <v>6103</v>
      </c>
      <c r="G17" s="14">
        <v>10420</v>
      </c>
      <c r="H17" s="14">
        <v>6558</v>
      </c>
      <c r="I17" s="14">
        <v>2101</v>
      </c>
      <c r="J17" s="14">
        <v>9136</v>
      </c>
      <c r="K17" s="14">
        <v>6041</v>
      </c>
      <c r="L17" s="14">
        <v>8524</v>
      </c>
      <c r="M17" s="14">
        <v>2452</v>
      </c>
      <c r="N17" s="14">
        <v>1220</v>
      </c>
      <c r="O17" s="12">
        <f t="shared" si="2"/>
        <v>76253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40</v>
      </c>
      <c r="C18" s="14">
        <v>28</v>
      </c>
      <c r="D18" s="14">
        <v>32</v>
      </c>
      <c r="E18" s="14">
        <v>6</v>
      </c>
      <c r="F18" s="14">
        <v>20</v>
      </c>
      <c r="G18" s="14">
        <v>38</v>
      </c>
      <c r="H18" s="14">
        <v>33</v>
      </c>
      <c r="I18" s="14">
        <v>9</v>
      </c>
      <c r="J18" s="14">
        <v>26</v>
      </c>
      <c r="K18" s="14">
        <v>27</v>
      </c>
      <c r="L18" s="14">
        <v>53</v>
      </c>
      <c r="M18" s="14">
        <v>28</v>
      </c>
      <c r="N18" s="14">
        <v>18</v>
      </c>
      <c r="O18" s="12">
        <f t="shared" si="2"/>
        <v>358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8</v>
      </c>
      <c r="D19" s="14">
        <v>6</v>
      </c>
      <c r="E19" s="14">
        <v>2</v>
      </c>
      <c r="F19" s="14">
        <v>4</v>
      </c>
      <c r="G19" s="14">
        <v>6</v>
      </c>
      <c r="H19" s="14">
        <v>0</v>
      </c>
      <c r="I19" s="14">
        <v>2</v>
      </c>
      <c r="J19" s="14">
        <v>2</v>
      </c>
      <c r="K19" s="14">
        <v>0</v>
      </c>
      <c r="L19" s="14">
        <v>7</v>
      </c>
      <c r="M19" s="14">
        <v>2</v>
      </c>
      <c r="N19" s="14">
        <v>0</v>
      </c>
      <c r="O19" s="12">
        <f t="shared" si="2"/>
        <v>45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83036</v>
      </c>
      <c r="C20" s="18">
        <f>C21+C22+C23</f>
        <v>53452</v>
      </c>
      <c r="D20" s="18">
        <f>D21+D22+D23</f>
        <v>61108</v>
      </c>
      <c r="E20" s="18">
        <f>E21+E22+E23</f>
        <v>8286</v>
      </c>
      <c r="F20" s="18">
        <f aca="true" t="shared" si="6" ref="F20:N20">F21+F22+F23</f>
        <v>48724</v>
      </c>
      <c r="G20" s="18">
        <f t="shared" si="6"/>
        <v>73807</v>
      </c>
      <c r="H20" s="18">
        <f>H21+H22+H23</f>
        <v>59681</v>
      </c>
      <c r="I20" s="18">
        <f>I21+I22+I23</f>
        <v>17000</v>
      </c>
      <c r="J20" s="18">
        <f>J21+J22+J23</f>
        <v>75306</v>
      </c>
      <c r="K20" s="18">
        <f>K21+K22+K23</f>
        <v>48623</v>
      </c>
      <c r="L20" s="18">
        <f>L21+L22+L23</f>
        <v>79567</v>
      </c>
      <c r="M20" s="18">
        <f t="shared" si="6"/>
        <v>25349</v>
      </c>
      <c r="N20" s="18">
        <f t="shared" si="6"/>
        <v>14316</v>
      </c>
      <c r="O20" s="12">
        <f aca="true" t="shared" si="7" ref="O20:O26">SUM(B20:N20)</f>
        <v>648255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40880</v>
      </c>
      <c r="C21" s="14">
        <v>28502</v>
      </c>
      <c r="D21" s="14">
        <v>29101</v>
      </c>
      <c r="E21" s="14">
        <v>4124</v>
      </c>
      <c r="F21" s="14">
        <v>23706</v>
      </c>
      <c r="G21" s="14">
        <v>35950</v>
      </c>
      <c r="H21" s="14">
        <v>31371</v>
      </c>
      <c r="I21" s="14">
        <v>9092</v>
      </c>
      <c r="J21" s="14">
        <v>38038</v>
      </c>
      <c r="K21" s="14">
        <v>23858</v>
      </c>
      <c r="L21" s="14">
        <v>37638</v>
      </c>
      <c r="M21" s="14">
        <v>12032</v>
      </c>
      <c r="N21" s="14">
        <v>6718</v>
      </c>
      <c r="O21" s="12">
        <f t="shared" si="7"/>
        <v>321010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41008</v>
      </c>
      <c r="C22" s="14">
        <v>23922</v>
      </c>
      <c r="D22" s="14">
        <v>31291</v>
      </c>
      <c r="E22" s="14">
        <v>4021</v>
      </c>
      <c r="F22" s="14">
        <v>24233</v>
      </c>
      <c r="G22" s="14">
        <v>36361</v>
      </c>
      <c r="H22" s="14">
        <v>27529</v>
      </c>
      <c r="I22" s="14">
        <v>7682</v>
      </c>
      <c r="J22" s="14">
        <v>36456</v>
      </c>
      <c r="K22" s="14">
        <v>24061</v>
      </c>
      <c r="L22" s="14">
        <v>40947</v>
      </c>
      <c r="M22" s="14">
        <v>12952</v>
      </c>
      <c r="N22" s="14">
        <v>7422</v>
      </c>
      <c r="O22" s="12">
        <f t="shared" si="7"/>
        <v>317885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1148</v>
      </c>
      <c r="C23" s="14">
        <v>1028</v>
      </c>
      <c r="D23" s="14">
        <v>716</v>
      </c>
      <c r="E23" s="14">
        <v>141</v>
      </c>
      <c r="F23" s="14">
        <v>785</v>
      </c>
      <c r="G23" s="14">
        <v>1496</v>
      </c>
      <c r="H23" s="14">
        <v>781</v>
      </c>
      <c r="I23" s="14">
        <v>226</v>
      </c>
      <c r="J23" s="14">
        <v>812</v>
      </c>
      <c r="K23" s="14">
        <v>704</v>
      </c>
      <c r="L23" s="14">
        <v>982</v>
      </c>
      <c r="M23" s="14">
        <v>365</v>
      </c>
      <c r="N23" s="14">
        <v>176</v>
      </c>
      <c r="O23" s="12">
        <f t="shared" si="7"/>
        <v>9360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99452</v>
      </c>
      <c r="C24" s="14">
        <f>C25+C26</f>
        <v>74352</v>
      </c>
      <c r="D24" s="14">
        <f>D25+D26</f>
        <v>83872</v>
      </c>
      <c r="E24" s="14">
        <f>E25+E26</f>
        <v>13067</v>
      </c>
      <c r="F24" s="14">
        <f aca="true" t="shared" si="8" ref="F24:N24">F25+F26</f>
        <v>73009</v>
      </c>
      <c r="G24" s="14">
        <f t="shared" si="8"/>
        <v>108828</v>
      </c>
      <c r="H24" s="14">
        <f>H25+H26</f>
        <v>73410</v>
      </c>
      <c r="I24" s="14">
        <f>I25+I26</f>
        <v>20645</v>
      </c>
      <c r="J24" s="14">
        <f>J25+J26</f>
        <v>80178</v>
      </c>
      <c r="K24" s="14">
        <f>K25+K26</f>
        <v>60081</v>
      </c>
      <c r="L24" s="14">
        <f>L25+L26</f>
        <v>67595</v>
      </c>
      <c r="M24" s="14">
        <f t="shared" si="8"/>
        <v>20797</v>
      </c>
      <c r="N24" s="14">
        <f t="shared" si="8"/>
        <v>11221</v>
      </c>
      <c r="O24" s="12">
        <f t="shared" si="7"/>
        <v>786507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44005</v>
      </c>
      <c r="C25" s="14">
        <v>37504</v>
      </c>
      <c r="D25" s="14">
        <v>41667</v>
      </c>
      <c r="E25" s="14">
        <v>7010</v>
      </c>
      <c r="F25" s="14">
        <v>36245</v>
      </c>
      <c r="G25" s="14">
        <v>56991</v>
      </c>
      <c r="H25" s="14">
        <v>39189</v>
      </c>
      <c r="I25" s="14">
        <v>12122</v>
      </c>
      <c r="J25" s="14">
        <v>36292</v>
      </c>
      <c r="K25" s="14">
        <v>30784</v>
      </c>
      <c r="L25" s="14">
        <v>31455</v>
      </c>
      <c r="M25" s="14">
        <v>9598</v>
      </c>
      <c r="N25" s="14">
        <v>4707</v>
      </c>
      <c r="O25" s="12">
        <f t="shared" si="7"/>
        <v>387569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55447</v>
      </c>
      <c r="C26" s="14">
        <v>36848</v>
      </c>
      <c r="D26" s="14">
        <v>42205</v>
      </c>
      <c r="E26" s="14">
        <v>6057</v>
      </c>
      <c r="F26" s="14">
        <v>36764</v>
      </c>
      <c r="G26" s="14">
        <v>51837</v>
      </c>
      <c r="H26" s="14">
        <v>34221</v>
      </c>
      <c r="I26" s="14">
        <v>8523</v>
      </c>
      <c r="J26" s="14">
        <v>43886</v>
      </c>
      <c r="K26" s="14">
        <v>29297</v>
      </c>
      <c r="L26" s="14">
        <v>36140</v>
      </c>
      <c r="M26" s="14">
        <v>11199</v>
      </c>
      <c r="N26" s="14">
        <v>6514</v>
      </c>
      <c r="O26" s="12">
        <f t="shared" si="7"/>
        <v>398938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693230.68455272</v>
      </c>
      <c r="C36" s="60">
        <f aca="true" t="shared" si="11" ref="C36:N36">C37+C38+C39+C40</f>
        <v>497325.1386885</v>
      </c>
      <c r="D36" s="60">
        <f t="shared" si="11"/>
        <v>557760.24439075</v>
      </c>
      <c r="E36" s="60">
        <f t="shared" si="11"/>
        <v>104861.75396799999</v>
      </c>
      <c r="F36" s="60">
        <f t="shared" si="11"/>
        <v>498483.17581</v>
      </c>
      <c r="G36" s="60">
        <f t="shared" si="11"/>
        <v>608446.4160000001</v>
      </c>
      <c r="H36" s="60">
        <f t="shared" si="11"/>
        <v>519540.41099999996</v>
      </c>
      <c r="I36" s="60">
        <f>I37+I38+I39+I40</f>
        <v>146463.02969099997</v>
      </c>
      <c r="J36" s="60">
        <f>J37+J38+J39+J40</f>
        <v>599323.2372349999</v>
      </c>
      <c r="K36" s="60">
        <f>K37+K38+K39+K40</f>
        <v>483573.68899679993</v>
      </c>
      <c r="L36" s="60">
        <f>L37+L38+L39+L40</f>
        <v>594726.2534719999</v>
      </c>
      <c r="M36" s="60">
        <f t="shared" si="11"/>
        <v>247351.65526968</v>
      </c>
      <c r="N36" s="60">
        <f t="shared" si="11"/>
        <v>141628.42113312002</v>
      </c>
      <c r="O36" s="60">
        <f>O37+O38+O39+O40</f>
        <v>5692714.110207571</v>
      </c>
    </row>
    <row r="37" spans="1:15" ht="18.75" customHeight="1">
      <c r="A37" s="57" t="s">
        <v>50</v>
      </c>
      <c r="B37" s="54">
        <f aca="true" t="shared" si="12" ref="B37:N37">B29*B7</f>
        <v>687941.6148000001</v>
      </c>
      <c r="C37" s="54">
        <f t="shared" si="12"/>
        <v>493516.02599999995</v>
      </c>
      <c r="D37" s="54">
        <f t="shared" si="12"/>
        <v>547036.983</v>
      </c>
      <c r="E37" s="54">
        <f t="shared" si="12"/>
        <v>104468.434</v>
      </c>
      <c r="F37" s="54">
        <f t="shared" si="12"/>
        <v>497772.66</v>
      </c>
      <c r="G37" s="54">
        <f t="shared" si="12"/>
        <v>607575.478</v>
      </c>
      <c r="H37" s="54">
        <f t="shared" si="12"/>
        <v>515209.0526</v>
      </c>
      <c r="I37" s="54">
        <f>I29*I7</f>
        <v>146219.523</v>
      </c>
      <c r="J37" s="54">
        <f>J29*J7</f>
        <v>594430.2</v>
      </c>
      <c r="K37" s="54">
        <f>K29*K7</f>
        <v>479319.28799999994</v>
      </c>
      <c r="L37" s="54">
        <f>L29*L7</f>
        <v>589798.44</v>
      </c>
      <c r="M37" s="54">
        <f t="shared" si="12"/>
        <v>244456.17599999998</v>
      </c>
      <c r="N37" s="54">
        <f t="shared" si="12"/>
        <v>141327.45</v>
      </c>
      <c r="O37" s="56">
        <f>SUM(B37:N37)</f>
        <v>5649071.3254</v>
      </c>
    </row>
    <row r="38" spans="1:15" ht="18.75" customHeight="1">
      <c r="A38" s="57" t="s">
        <v>51</v>
      </c>
      <c r="B38" s="54">
        <f aca="true" t="shared" si="13" ref="B38:N38">B30*B7</f>
        <v>-2040.06024728</v>
      </c>
      <c r="C38" s="54">
        <f t="shared" si="13"/>
        <v>-1435.4273114999999</v>
      </c>
      <c r="D38" s="54">
        <f t="shared" si="13"/>
        <v>-1625.10860925</v>
      </c>
      <c r="E38" s="54">
        <f t="shared" si="13"/>
        <v>-252.960032</v>
      </c>
      <c r="F38" s="54">
        <f t="shared" si="13"/>
        <v>-1450.88419</v>
      </c>
      <c r="G38" s="54">
        <f t="shared" si="13"/>
        <v>-1791.2220000000002</v>
      </c>
      <c r="H38" s="54">
        <f t="shared" si="13"/>
        <v>-1418.4016</v>
      </c>
      <c r="I38" s="54">
        <f>I30*I7</f>
        <v>-411.33330900000004</v>
      </c>
      <c r="J38" s="54">
        <f>J30*J7</f>
        <v>-1711.152765</v>
      </c>
      <c r="K38" s="54">
        <f>K30*K7</f>
        <v>-1371.0190032</v>
      </c>
      <c r="L38" s="54">
        <f>L30*L7</f>
        <v>-1732.5665279999998</v>
      </c>
      <c r="M38" s="54">
        <f t="shared" si="13"/>
        <v>-713.1007303199999</v>
      </c>
      <c r="N38" s="54">
        <f t="shared" si="13"/>
        <v>-418.06886688000003</v>
      </c>
      <c r="O38" s="25">
        <f>SUM(B38:N38)</f>
        <v>-16371.30519243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4072.05</v>
      </c>
      <c r="C40" s="54">
        <v>2852.02</v>
      </c>
      <c r="D40" s="54">
        <v>10186.97</v>
      </c>
      <c r="E40" s="54">
        <v>0</v>
      </c>
      <c r="F40" s="54">
        <v>0</v>
      </c>
      <c r="G40" s="54">
        <v>0</v>
      </c>
      <c r="H40" s="54">
        <v>3507.04</v>
      </c>
      <c r="I40" s="54">
        <v>0</v>
      </c>
      <c r="J40" s="54">
        <v>4057.59</v>
      </c>
      <c r="K40" s="54">
        <v>3506.82</v>
      </c>
      <c r="L40" s="54">
        <v>4058.14</v>
      </c>
      <c r="M40" s="54">
        <v>2337.42</v>
      </c>
      <c r="N40" s="54">
        <v>0</v>
      </c>
      <c r="O40" s="56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-70034</v>
      </c>
      <c r="C42" s="25">
        <f aca="true" t="shared" si="15" ref="C42:N42">+C43+C46+C58+C59</f>
        <v>-71136</v>
      </c>
      <c r="D42" s="25">
        <f t="shared" si="15"/>
        <v>-62981.2</v>
      </c>
      <c r="E42" s="25">
        <f t="shared" si="15"/>
        <v>-6492.6</v>
      </c>
      <c r="F42" s="25">
        <f t="shared" si="15"/>
        <v>-45189.6</v>
      </c>
      <c r="G42" s="25">
        <f t="shared" si="15"/>
        <v>-82254.8</v>
      </c>
      <c r="H42" s="25">
        <f t="shared" si="15"/>
        <v>-75194.4</v>
      </c>
      <c r="I42" s="25">
        <f>+I43+I46+I58+I59</f>
        <v>-25393.4</v>
      </c>
      <c r="J42" s="25">
        <f>+J43+J46+J58+J59</f>
        <v>-48415.8</v>
      </c>
      <c r="K42" s="25">
        <f>+K43+K46+K58+K59</f>
        <v>-57767.6</v>
      </c>
      <c r="L42" s="25">
        <f>+L43+L46+L58+L59</f>
        <v>-49802.8</v>
      </c>
      <c r="M42" s="25">
        <f t="shared" si="15"/>
        <v>-27242.2</v>
      </c>
      <c r="N42" s="25">
        <f t="shared" si="15"/>
        <v>-17445.8</v>
      </c>
      <c r="O42" s="25">
        <f>+O43+O46+O58+O59</f>
        <v>-639350.2000000001</v>
      </c>
    </row>
    <row r="43" spans="1:15" ht="18.75" customHeight="1">
      <c r="A43" s="17" t="s">
        <v>55</v>
      </c>
      <c r="B43" s="26">
        <f>B44+B45</f>
        <v>-70034</v>
      </c>
      <c r="C43" s="26">
        <f>C44+C45</f>
        <v>-71136</v>
      </c>
      <c r="D43" s="26">
        <f>D44+D45</f>
        <v>-62981.2</v>
      </c>
      <c r="E43" s="26">
        <f>E44+E45</f>
        <v>-5992.6</v>
      </c>
      <c r="F43" s="26">
        <f aca="true" t="shared" si="16" ref="F43:N43">F44+F45</f>
        <v>-45189.6</v>
      </c>
      <c r="G43" s="26">
        <f t="shared" si="16"/>
        <v>-82254.8</v>
      </c>
      <c r="H43" s="26">
        <f t="shared" si="16"/>
        <v>-75194.4</v>
      </c>
      <c r="I43" s="26">
        <f>I44+I45</f>
        <v>-22393.4</v>
      </c>
      <c r="J43" s="26">
        <f>J44+J45</f>
        <v>-48415.8</v>
      </c>
      <c r="K43" s="26">
        <f>K44+K45</f>
        <v>-57767.6</v>
      </c>
      <c r="L43" s="26">
        <f>L44+L45</f>
        <v>-49802.8</v>
      </c>
      <c r="M43" s="26">
        <f t="shared" si="16"/>
        <v>-27242.2</v>
      </c>
      <c r="N43" s="26">
        <f t="shared" si="16"/>
        <v>-17445.8</v>
      </c>
      <c r="O43" s="25">
        <f aca="true" t="shared" si="17" ref="O43:O59">SUM(B43:N43)</f>
        <v>-635850.2000000001</v>
      </c>
    </row>
    <row r="44" spans="1:26" ht="18.75" customHeight="1">
      <c r="A44" s="13" t="s">
        <v>56</v>
      </c>
      <c r="B44" s="20">
        <f>ROUND(-B9*$D$3,2)</f>
        <v>-70034</v>
      </c>
      <c r="C44" s="20">
        <f>ROUND(-C9*$D$3,2)</f>
        <v>-71136</v>
      </c>
      <c r="D44" s="20">
        <f>ROUND(-D9*$D$3,2)</f>
        <v>-62981.2</v>
      </c>
      <c r="E44" s="20">
        <f>ROUND(-E9*$D$3,2)</f>
        <v>-5992.6</v>
      </c>
      <c r="F44" s="20">
        <f aca="true" t="shared" si="18" ref="F44:N44">ROUND(-F9*$D$3,2)</f>
        <v>-45189.6</v>
      </c>
      <c r="G44" s="20">
        <f t="shared" si="18"/>
        <v>-82254.8</v>
      </c>
      <c r="H44" s="20">
        <f t="shared" si="18"/>
        <v>-75194.4</v>
      </c>
      <c r="I44" s="20">
        <f>ROUND(-I9*$D$3,2)</f>
        <v>-22393.4</v>
      </c>
      <c r="J44" s="20">
        <f>ROUND(-J9*$D$3,2)</f>
        <v>-48415.8</v>
      </c>
      <c r="K44" s="20">
        <f>ROUND(-K9*$D$3,2)</f>
        <v>-57767.6</v>
      </c>
      <c r="L44" s="20">
        <f>ROUND(-L9*$D$3,2)</f>
        <v>-49802.8</v>
      </c>
      <c r="M44" s="20">
        <f t="shared" si="18"/>
        <v>-27242.2</v>
      </c>
      <c r="N44" s="20">
        <f t="shared" si="18"/>
        <v>-17445.8</v>
      </c>
      <c r="O44" s="46">
        <f t="shared" si="17"/>
        <v>-635850.2000000001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-3000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-3000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102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103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104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105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623196.68455272</v>
      </c>
      <c r="C61" s="29">
        <f t="shared" si="21"/>
        <v>426189.1386885</v>
      </c>
      <c r="D61" s="29">
        <f t="shared" si="21"/>
        <v>494779.04439074994</v>
      </c>
      <c r="E61" s="29">
        <f t="shared" si="21"/>
        <v>98369.15396799998</v>
      </c>
      <c r="F61" s="29">
        <f t="shared" si="21"/>
        <v>453293.57581</v>
      </c>
      <c r="G61" s="29">
        <f t="shared" si="21"/>
        <v>526191.616</v>
      </c>
      <c r="H61" s="29">
        <f t="shared" si="21"/>
        <v>444346.01099999994</v>
      </c>
      <c r="I61" s="29">
        <f t="shared" si="21"/>
        <v>121069.62969099998</v>
      </c>
      <c r="J61" s="29">
        <f>+J36+J42</f>
        <v>550907.4372349998</v>
      </c>
      <c r="K61" s="29">
        <f>+K36+K42</f>
        <v>425806.08899679995</v>
      </c>
      <c r="L61" s="29">
        <f>+L36+L42</f>
        <v>544923.4534719998</v>
      </c>
      <c r="M61" s="29">
        <f t="shared" si="21"/>
        <v>220109.45526967998</v>
      </c>
      <c r="N61" s="29">
        <f t="shared" si="21"/>
        <v>124182.62113312002</v>
      </c>
      <c r="O61" s="29">
        <f>SUM(B61:N61)</f>
        <v>5053363.9102075705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7" ht="18.75" customHeight="1">
      <c r="A64" s="2" t="s">
        <v>69</v>
      </c>
      <c r="B64" s="36">
        <f>SUM(B65:B78)</f>
        <v>623196.69</v>
      </c>
      <c r="C64" s="36">
        <f aca="true" t="shared" si="22" ref="C64:N64">SUM(C65:C78)</f>
        <v>426189.13</v>
      </c>
      <c r="D64" s="36">
        <f t="shared" si="22"/>
        <v>494779.04</v>
      </c>
      <c r="E64" s="36">
        <f t="shared" si="22"/>
        <v>98369.15</v>
      </c>
      <c r="F64" s="36">
        <f t="shared" si="22"/>
        <v>453293.58</v>
      </c>
      <c r="G64" s="36">
        <f t="shared" si="22"/>
        <v>526191.62</v>
      </c>
      <c r="H64" s="36">
        <f t="shared" si="22"/>
        <v>444346.01</v>
      </c>
      <c r="I64" s="36">
        <f t="shared" si="22"/>
        <v>121069.63</v>
      </c>
      <c r="J64" s="36">
        <f t="shared" si="22"/>
        <v>550907.44</v>
      </c>
      <c r="K64" s="36">
        <f t="shared" si="22"/>
        <v>425806.09</v>
      </c>
      <c r="L64" s="36">
        <f t="shared" si="22"/>
        <v>544923.45</v>
      </c>
      <c r="M64" s="36">
        <f t="shared" si="22"/>
        <v>220109.46</v>
      </c>
      <c r="N64" s="36">
        <f t="shared" si="22"/>
        <v>124182.62</v>
      </c>
      <c r="O64" s="29">
        <f>SUM(O65:O78)</f>
        <v>5053363.909999999</v>
      </c>
      <c r="Q64" s="70"/>
    </row>
    <row r="65" spans="1:16" ht="18.75" customHeight="1">
      <c r="A65" s="17" t="s">
        <v>70</v>
      </c>
      <c r="B65" s="36">
        <f>120262.03+567.32</f>
        <v>120829.35</v>
      </c>
      <c r="C65" s="36">
        <v>122811.07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243640.42</v>
      </c>
      <c r="P65"/>
    </row>
    <row r="66" spans="1:16" ht="18.75" customHeight="1">
      <c r="A66" s="17" t="s">
        <v>71</v>
      </c>
      <c r="B66" s="36">
        <f>3504.73+498862.61</f>
        <v>502367.33999999997</v>
      </c>
      <c r="C66" s="36">
        <v>303378.06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805745.3999999999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494779.04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494779.04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98369.15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98369.15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453293.58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453293.58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526191.62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526191.62</v>
      </c>
      <c r="T70"/>
    </row>
    <row r="71" spans="1:21" ht="18.75" customHeight="1">
      <c r="A71" s="17" t="s">
        <v>101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444346.01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444346.01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121069.63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121069.63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550907.44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550907.44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425806.09</v>
      </c>
      <c r="L74" s="35">
        <v>0</v>
      </c>
      <c r="M74" s="35">
        <v>0</v>
      </c>
      <c r="N74" s="35">
        <v>0</v>
      </c>
      <c r="O74" s="29">
        <f t="shared" si="23"/>
        <v>425806.09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544923.45</v>
      </c>
      <c r="M75" s="35">
        <v>0</v>
      </c>
      <c r="N75" s="61">
        <v>0</v>
      </c>
      <c r="O75" s="26">
        <f t="shared" si="23"/>
        <v>544923.45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220109.46</v>
      </c>
      <c r="N76" s="35">
        <v>0</v>
      </c>
      <c r="O76" s="29">
        <f t="shared" si="23"/>
        <v>220109.46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124182.62</v>
      </c>
      <c r="O77" s="26">
        <f t="shared" si="23"/>
        <v>124182.62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82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83</v>
      </c>
      <c r="B82" s="44">
        <v>2.336175663920223</v>
      </c>
      <c r="C82" s="44">
        <v>2.295251196233138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84</v>
      </c>
      <c r="B83" s="44">
        <v>2.042090564349975</v>
      </c>
      <c r="C83" s="44">
        <v>1.9273414209683366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85</v>
      </c>
      <c r="B84" s="44">
        <v>0</v>
      </c>
      <c r="C84" s="44">
        <v>0</v>
      </c>
      <c r="D84" s="22">
        <f>(D$37+D$38+D$39)/D$7</f>
        <v>1.870031502452914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86</v>
      </c>
      <c r="B85" s="44">
        <v>0</v>
      </c>
      <c r="C85" s="44">
        <v>0</v>
      </c>
      <c r="D85" s="44">
        <v>0</v>
      </c>
      <c r="E85" s="22">
        <f>(E$37+E$38+E$39)/E$7</f>
        <v>2.6039670714675935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87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2.1844135662138475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88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1.73237975058368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109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2.03735449649803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1.9939150458239736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1.9787771868528212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2.2289710506128815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2.1308373501875897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2.5317665048119364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2.4802707634254495</v>
      </c>
      <c r="O94" s="50"/>
      <c r="P94"/>
      <c r="Z94"/>
    </row>
    <row r="95" spans="1:14" ht="21" customHeight="1">
      <c r="A95" s="67" t="s">
        <v>106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6" customHeight="1">
      <c r="A96" s="71" t="s">
        <v>108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2017-10-11T19:49:06Z</dcterms:modified>
  <cp:category/>
  <cp:version/>
  <cp:contentType/>
  <cp:contentStatus/>
</cp:coreProperties>
</file>