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<sst xmlns="http://schemas.openxmlformats.org/spreadsheetml/2006/main" count="112" uniqueCount="110">
  <si>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</si>
  <si>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</si>
  <si>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</si>
  <si>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</si>
  <si>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</si>
  <si>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</si>
  <si>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</si>
  <si>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</si>
  <si>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</si>
  <si>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</si>
  <si>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</si>
  <si>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</si>
  <si>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</si>
  <si>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</si>
  <si>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</si>
  <si>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</si>
  <si>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</si>
  <si>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</si>
  <si>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</si>
  <si>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</si>
  <si>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</si>
  <si>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</si>
  <si>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</si>
  <si>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</si>
  <si>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</si>
  <si>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</si>
  <si>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</si>
  <si>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</si>
  <si>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</si>
  <si>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</si>
  <si>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</si>
  <si>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</si>
  <si>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</si>
  <si>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</si>
  <si>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</si>
  <si>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</si>
  <si>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</si>
  <si>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</si>
  <si>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</si>
  <si>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</si>
  <si>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</si>
  <si>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</si>
  <si>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</si>
  <si>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</si>
  <si>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</si>
  <si>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</si>
  <si>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</si>
  <si>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</si>
  <si>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</si>
  <si>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</si>
  <si>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</si>
  <si>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</si>
  <si>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</si>
  <si>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</si>
  <si>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</si>
  <si>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</si>
  <si>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</si>
  <si>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</si>
  <si>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</si>
  <si>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</si>
  <si>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</si>
  <si>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</si>
  <si>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</si>
  <si>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</si>
  <si>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</si>
  <si>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</si>
  <si>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</si>
  <si>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</si>
  <si>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</si>
  <si>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</si>
  <si>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</si>
  <si>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</si>
  <si>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</si>
  <si>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</si>
  <si>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</si>
  <si>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</si>
  <si>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</si>
  <si>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</si>
  <si>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</si>
  <si>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</si>
  <si>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</si>
  <si>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</si>
  <si>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</si>
  <si>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</si>
  <si>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</si>
  <si>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</si>
  <si>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</si>
  <si>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</si>
  <si>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</si>
  <si>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</si>
  <si>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</si>
  <si>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</si>
  <si>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</si>
  <si>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</si>
  <si>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</si>
  <si>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</si>
  <si>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</si>
  <si>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</si>
  <si>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</si>
  <si>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</si>
  <si>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</si>
  <si>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</si>
  <si>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</si>
  <si>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</si>
  <si>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</si>
  <si>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</si>
  <si>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06/10/17 - VENCIMENTO 16/10/17</t>
  </si>
  <si>
    <t>(1) Ajuste de remuneração, previsto contratualmente, período de 25/08 a 24/09/17, parcela 09/20.
(2) Tarifa de remuneração de cada empresa considerando o  reequilibrio interno estabelecido e informado pelo consórcio. Não consideram os acertos financeiros previstos no item 7.</t>
  </si>
  <si>
    <t>8.7. Movebuss</t>
  </si>
  <si>
    <t>8. Tarifa de Remuneração por Passageiro (2)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</si>
</sst>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99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515819</v>
      </c>
      <c r="C7" s="10">
        <f>C8+C20+C24</f>
        <v>392003</v>
      </c>
      <c r="D7" s="10">
        <f>D8+D20+D24</f>
        <v>402808</v>
      </c>
      <c r="E7" s="10">
        <f>E8+E20+E24</f>
        <v>58386</v>
      </c>
      <c r="F7" s="10">
        <f aca="true" t="shared" si="0" ref="F7:N7">F8+F20+F24</f>
        <v>340065</v>
      </c>
      <c r="G7" s="10">
        <f t="shared" si="0"/>
        <v>540818</v>
      </c>
      <c r="H7" s="10">
        <f>H8+H20+H24</f>
        <v>382698</v>
      </c>
      <c r="I7" s="10">
        <f>I8+I20+I24</f>
        <v>106665</v>
      </c>
      <c r="J7" s="10">
        <f>J8+J20+J24</f>
        <v>438463</v>
      </c>
      <c r="K7" s="10">
        <f>K8+K20+K24</f>
        <v>315941</v>
      </c>
      <c r="L7" s="10">
        <f>L8+L20+L24</f>
        <v>394390</v>
      </c>
      <c r="M7" s="10">
        <f t="shared" si="0"/>
        <v>156426</v>
      </c>
      <c r="N7" s="10">
        <f t="shared" si="0"/>
        <v>95227</v>
      </c>
      <c r="O7" s="10">
        <f>+O8+O20+O24</f>
        <v>4139709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220083</v>
      </c>
      <c r="C8" s="12">
        <f>+C9+C12+C16</f>
        <v>180132</v>
      </c>
      <c r="D8" s="12">
        <f>+D9+D12+D16</f>
        <v>199985</v>
      </c>
      <c r="E8" s="12">
        <f>+E9+E12+E16</f>
        <v>25367</v>
      </c>
      <c r="F8" s="12">
        <f aca="true" t="shared" si="1" ref="F8:N8">+F9+F12+F16</f>
        <v>154637</v>
      </c>
      <c r="G8" s="12">
        <f t="shared" si="1"/>
        <v>252988</v>
      </c>
      <c r="H8" s="12">
        <f>+H9+H12+H16</f>
        <v>173370</v>
      </c>
      <c r="I8" s="12">
        <f>+I9+I12+I16</f>
        <v>50426</v>
      </c>
      <c r="J8" s="12">
        <f>+J9+J12+J16</f>
        <v>206425</v>
      </c>
      <c r="K8" s="12">
        <f>+K9+K12+K16</f>
        <v>148903</v>
      </c>
      <c r="L8" s="12">
        <f>+L9+L12+L16</f>
        <v>173713</v>
      </c>
      <c r="M8" s="12">
        <f t="shared" si="1"/>
        <v>78940</v>
      </c>
      <c r="N8" s="12">
        <f t="shared" si="1"/>
        <v>49703</v>
      </c>
      <c r="O8" s="12">
        <f>SUM(B8:N8)</f>
        <v>1914672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22941</v>
      </c>
      <c r="C9" s="14">
        <v>23055</v>
      </c>
      <c r="D9" s="14">
        <v>17698</v>
      </c>
      <c r="E9" s="14">
        <v>1929</v>
      </c>
      <c r="F9" s="14">
        <v>13879</v>
      </c>
      <c r="G9" s="14">
        <v>25466</v>
      </c>
      <c r="H9" s="14">
        <v>23398</v>
      </c>
      <c r="I9" s="14">
        <v>6645</v>
      </c>
      <c r="J9" s="14">
        <v>14409</v>
      </c>
      <c r="K9" s="14">
        <v>17738</v>
      </c>
      <c r="L9" s="14">
        <v>14798</v>
      </c>
      <c r="M9" s="14">
        <v>9722</v>
      </c>
      <c r="N9" s="14">
        <v>6451</v>
      </c>
      <c r="O9" s="12">
        <f aca="true" t="shared" si="2" ref="O9:O19">SUM(B9:N9)</f>
        <v>198129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22941</v>
      </c>
      <c r="C10" s="14">
        <f>+C9-C11</f>
        <v>23055</v>
      </c>
      <c r="D10" s="14">
        <f>+D9-D11</f>
        <v>17698</v>
      </c>
      <c r="E10" s="14">
        <f>+E9-E11</f>
        <v>1929</v>
      </c>
      <c r="F10" s="14">
        <f aca="true" t="shared" si="3" ref="F10:N10">+F9-F11</f>
        <v>13879</v>
      </c>
      <c r="G10" s="14">
        <f t="shared" si="3"/>
        <v>25466</v>
      </c>
      <c r="H10" s="14">
        <f>+H9-H11</f>
        <v>23398</v>
      </c>
      <c r="I10" s="14">
        <f>+I9-I11</f>
        <v>6645</v>
      </c>
      <c r="J10" s="14">
        <f>+J9-J11</f>
        <v>14409</v>
      </c>
      <c r="K10" s="14">
        <f>+K9-K11</f>
        <v>17738</v>
      </c>
      <c r="L10" s="14">
        <f>+L9-L11</f>
        <v>14798</v>
      </c>
      <c r="M10" s="14">
        <f t="shared" si="3"/>
        <v>9722</v>
      </c>
      <c r="N10" s="14">
        <f t="shared" si="3"/>
        <v>6451</v>
      </c>
      <c r="O10" s="12">
        <f t="shared" si="2"/>
        <v>198129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185643</v>
      </c>
      <c r="C12" s="14">
        <f>C13+C14+C15</f>
        <v>148206</v>
      </c>
      <c r="D12" s="14">
        <f>D13+D14+D15</f>
        <v>172852</v>
      </c>
      <c r="E12" s="14">
        <f>E13+E14+E15</f>
        <v>22195</v>
      </c>
      <c r="F12" s="14">
        <f aca="true" t="shared" si="4" ref="F12:N12">F13+F14+F15</f>
        <v>132691</v>
      </c>
      <c r="G12" s="14">
        <f t="shared" si="4"/>
        <v>213533</v>
      </c>
      <c r="H12" s="14">
        <f>H13+H14+H15</f>
        <v>141311</v>
      </c>
      <c r="I12" s="14">
        <f>I13+I14+I15</f>
        <v>41215</v>
      </c>
      <c r="J12" s="14">
        <f>J13+J14+J15</f>
        <v>180451</v>
      </c>
      <c r="K12" s="14">
        <f>K13+K14+K15</f>
        <v>123649</v>
      </c>
      <c r="L12" s="14">
        <f>L13+L14+L15</f>
        <v>148609</v>
      </c>
      <c r="M12" s="14">
        <f t="shared" si="4"/>
        <v>65504</v>
      </c>
      <c r="N12" s="14">
        <f t="shared" si="4"/>
        <v>41272</v>
      </c>
      <c r="O12" s="12">
        <f t="shared" si="2"/>
        <v>1617131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86950</v>
      </c>
      <c r="C13" s="14">
        <v>70624</v>
      </c>
      <c r="D13" s="14">
        <v>79721</v>
      </c>
      <c r="E13" s="14">
        <v>10698</v>
      </c>
      <c r="F13" s="14">
        <v>60351</v>
      </c>
      <c r="G13" s="14">
        <v>99527</v>
      </c>
      <c r="H13" s="14">
        <v>69208</v>
      </c>
      <c r="I13" s="14">
        <v>20435</v>
      </c>
      <c r="J13" s="14">
        <v>87328</v>
      </c>
      <c r="K13" s="14">
        <v>58007</v>
      </c>
      <c r="L13" s="14">
        <v>69733</v>
      </c>
      <c r="M13" s="14">
        <v>30392</v>
      </c>
      <c r="N13" s="14">
        <v>18423</v>
      </c>
      <c r="O13" s="12">
        <f t="shared" si="2"/>
        <v>761397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93717</v>
      </c>
      <c r="C14" s="14">
        <v>70969</v>
      </c>
      <c r="D14" s="14">
        <v>89759</v>
      </c>
      <c r="E14" s="14">
        <v>10729</v>
      </c>
      <c r="F14" s="14">
        <v>67796</v>
      </c>
      <c r="G14" s="14">
        <v>104885</v>
      </c>
      <c r="H14" s="14">
        <v>67498</v>
      </c>
      <c r="I14" s="14">
        <v>19439</v>
      </c>
      <c r="J14" s="14">
        <v>89779</v>
      </c>
      <c r="K14" s="14">
        <v>61905</v>
      </c>
      <c r="L14" s="14">
        <v>75400</v>
      </c>
      <c r="M14" s="14">
        <v>33060</v>
      </c>
      <c r="N14" s="14">
        <v>21880</v>
      </c>
      <c r="O14" s="12">
        <f t="shared" si="2"/>
        <v>806816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4976</v>
      </c>
      <c r="C15" s="14">
        <v>6613</v>
      </c>
      <c r="D15" s="14">
        <v>3372</v>
      </c>
      <c r="E15" s="14">
        <v>768</v>
      </c>
      <c r="F15" s="14">
        <v>4544</v>
      </c>
      <c r="G15" s="14">
        <v>9121</v>
      </c>
      <c r="H15" s="14">
        <v>4605</v>
      </c>
      <c r="I15" s="14">
        <v>1341</v>
      </c>
      <c r="J15" s="14">
        <v>3344</v>
      </c>
      <c r="K15" s="14">
        <v>3737</v>
      </c>
      <c r="L15" s="14">
        <v>3476</v>
      </c>
      <c r="M15" s="14">
        <v>2052</v>
      </c>
      <c r="N15" s="14">
        <v>969</v>
      </c>
      <c r="O15" s="12">
        <f t="shared" si="2"/>
        <v>48918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11499</v>
      </c>
      <c r="C16" s="14">
        <f>C17+C18+C19</f>
        <v>8871</v>
      </c>
      <c r="D16" s="14">
        <f>D17+D18+D19</f>
        <v>9435</v>
      </c>
      <c r="E16" s="14">
        <f>E17+E18+E19</f>
        <v>1243</v>
      </c>
      <c r="F16" s="14">
        <f aca="true" t="shared" si="5" ref="F16:N16">F17+F18+F19</f>
        <v>8067</v>
      </c>
      <c r="G16" s="14">
        <f t="shared" si="5"/>
        <v>13989</v>
      </c>
      <c r="H16" s="14">
        <f>H17+H18+H19</f>
        <v>8661</v>
      </c>
      <c r="I16" s="14">
        <f>I17+I18+I19</f>
        <v>2566</v>
      </c>
      <c r="J16" s="14">
        <f>J17+J18+J19</f>
        <v>11565</v>
      </c>
      <c r="K16" s="14">
        <f>K17+K18+K19</f>
        <v>7516</v>
      </c>
      <c r="L16" s="14">
        <f>L17+L18+L19</f>
        <v>10306</v>
      </c>
      <c r="M16" s="14">
        <f t="shared" si="5"/>
        <v>3714</v>
      </c>
      <c r="N16" s="14">
        <f t="shared" si="5"/>
        <v>1980</v>
      </c>
      <c r="O16" s="12">
        <f t="shared" si="2"/>
        <v>99412</v>
      </c>
    </row>
    <row r="17" spans="1:26" ht="18.75" customHeight="1">
      <c r="A17" s="15" t="s">
        <v>16</v>
      </c>
      <c r="B17" s="14">
        <v>11454</v>
      </c>
      <c r="C17" s="14">
        <v>8814</v>
      </c>
      <c r="D17" s="14">
        <v>9385</v>
      </c>
      <c r="E17" s="14">
        <v>1229</v>
      </c>
      <c r="F17" s="14">
        <v>8029</v>
      </c>
      <c r="G17" s="14">
        <v>13942</v>
      </c>
      <c r="H17" s="14">
        <v>8619</v>
      </c>
      <c r="I17" s="14">
        <v>2556</v>
      </c>
      <c r="J17" s="14">
        <v>11522</v>
      </c>
      <c r="K17" s="14">
        <v>7475</v>
      </c>
      <c r="L17" s="14">
        <v>10249</v>
      </c>
      <c r="M17" s="14">
        <v>3678</v>
      </c>
      <c r="N17" s="14">
        <v>1957</v>
      </c>
      <c r="O17" s="12">
        <f t="shared" si="2"/>
        <v>98909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42</v>
      </c>
      <c r="C18" s="14">
        <v>54</v>
      </c>
      <c r="D18" s="14">
        <v>47</v>
      </c>
      <c r="E18" s="14">
        <v>14</v>
      </c>
      <c r="F18" s="14">
        <v>29</v>
      </c>
      <c r="G18" s="14">
        <v>42</v>
      </c>
      <c r="H18" s="14">
        <v>39</v>
      </c>
      <c r="I18" s="14">
        <v>9</v>
      </c>
      <c r="J18" s="14">
        <v>42</v>
      </c>
      <c r="K18" s="14">
        <v>37</v>
      </c>
      <c r="L18" s="14">
        <v>51</v>
      </c>
      <c r="M18" s="14">
        <v>33</v>
      </c>
      <c r="N18" s="14">
        <v>23</v>
      </c>
      <c r="O18" s="12">
        <f t="shared" si="2"/>
        <v>462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3</v>
      </c>
      <c r="D19" s="14">
        <v>3</v>
      </c>
      <c r="E19" s="14">
        <v>0</v>
      </c>
      <c r="F19" s="14">
        <v>9</v>
      </c>
      <c r="G19" s="14">
        <v>5</v>
      </c>
      <c r="H19" s="14">
        <v>3</v>
      </c>
      <c r="I19" s="14">
        <v>1</v>
      </c>
      <c r="J19" s="14">
        <v>1</v>
      </c>
      <c r="K19" s="14">
        <v>4</v>
      </c>
      <c r="L19" s="14">
        <v>6</v>
      </c>
      <c r="M19" s="14">
        <v>3</v>
      </c>
      <c r="N19" s="14">
        <v>0</v>
      </c>
      <c r="O19" s="12">
        <f t="shared" si="2"/>
        <v>41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134650</v>
      </c>
      <c r="C20" s="18">
        <f>C21+C22+C23</f>
        <v>87691</v>
      </c>
      <c r="D20" s="18">
        <f>D21+D22+D23</f>
        <v>81673</v>
      </c>
      <c r="E20" s="18">
        <f>E21+E22+E23</f>
        <v>12302</v>
      </c>
      <c r="F20" s="18">
        <f aca="true" t="shared" si="6" ref="F20:N20">F21+F22+F23</f>
        <v>69981</v>
      </c>
      <c r="G20" s="18">
        <f t="shared" si="6"/>
        <v>112923</v>
      </c>
      <c r="H20" s="18">
        <f>H21+H22+H23</f>
        <v>92190</v>
      </c>
      <c r="I20" s="18">
        <f>I21+I22+I23</f>
        <v>25286</v>
      </c>
      <c r="J20" s="18">
        <f>J21+J22+J23</f>
        <v>110311</v>
      </c>
      <c r="K20" s="18">
        <f>K21+K22+K23</f>
        <v>74313</v>
      </c>
      <c r="L20" s="18">
        <f>L21+L22+L23</f>
        <v>116419</v>
      </c>
      <c r="M20" s="18">
        <f t="shared" si="6"/>
        <v>43316</v>
      </c>
      <c r="N20" s="18">
        <f t="shared" si="6"/>
        <v>24832</v>
      </c>
      <c r="O20" s="12">
        <f aca="true" t="shared" si="7" ref="O20:O26">SUM(B20:N20)</f>
        <v>985887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67553</v>
      </c>
      <c r="C21" s="14">
        <v>46854</v>
      </c>
      <c r="D21" s="14">
        <v>41490</v>
      </c>
      <c r="E21" s="14">
        <v>6616</v>
      </c>
      <c r="F21" s="14">
        <v>35137</v>
      </c>
      <c r="G21" s="14">
        <v>58338</v>
      </c>
      <c r="H21" s="14">
        <v>50019</v>
      </c>
      <c r="I21" s="14">
        <v>13918</v>
      </c>
      <c r="J21" s="14">
        <v>59191</v>
      </c>
      <c r="K21" s="14">
        <v>38471</v>
      </c>
      <c r="L21" s="14">
        <v>59770</v>
      </c>
      <c r="M21" s="14">
        <v>22231</v>
      </c>
      <c r="N21" s="14">
        <v>12220</v>
      </c>
      <c r="O21" s="12">
        <f t="shared" si="7"/>
        <v>511808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64603</v>
      </c>
      <c r="C22" s="14">
        <v>38368</v>
      </c>
      <c r="D22" s="14">
        <v>38907</v>
      </c>
      <c r="E22" s="14">
        <v>5391</v>
      </c>
      <c r="F22" s="14">
        <v>33196</v>
      </c>
      <c r="G22" s="14">
        <v>51362</v>
      </c>
      <c r="H22" s="14">
        <v>40423</v>
      </c>
      <c r="I22" s="14">
        <v>10896</v>
      </c>
      <c r="J22" s="14">
        <v>49423</v>
      </c>
      <c r="K22" s="14">
        <v>34375</v>
      </c>
      <c r="L22" s="14">
        <v>54733</v>
      </c>
      <c r="M22" s="14">
        <v>20177</v>
      </c>
      <c r="N22" s="14">
        <v>12145</v>
      </c>
      <c r="O22" s="12">
        <f t="shared" si="7"/>
        <v>453999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2494</v>
      </c>
      <c r="C23" s="14">
        <v>2469</v>
      </c>
      <c r="D23" s="14">
        <v>1276</v>
      </c>
      <c r="E23" s="14">
        <v>295</v>
      </c>
      <c r="F23" s="14">
        <v>1648</v>
      </c>
      <c r="G23" s="14">
        <v>3223</v>
      </c>
      <c r="H23" s="14">
        <v>1748</v>
      </c>
      <c r="I23" s="14">
        <v>472</v>
      </c>
      <c r="J23" s="14">
        <v>1697</v>
      </c>
      <c r="K23" s="14">
        <v>1467</v>
      </c>
      <c r="L23" s="14">
        <v>1916</v>
      </c>
      <c r="M23" s="14">
        <v>908</v>
      </c>
      <c r="N23" s="14">
        <v>467</v>
      </c>
      <c r="O23" s="12">
        <f t="shared" si="7"/>
        <v>20080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161086</v>
      </c>
      <c r="C24" s="14">
        <f>C25+C26</f>
        <v>124180</v>
      </c>
      <c r="D24" s="14">
        <f>D25+D26</f>
        <v>121150</v>
      </c>
      <c r="E24" s="14">
        <f>E25+E26</f>
        <v>20717</v>
      </c>
      <c r="F24" s="14">
        <f aca="true" t="shared" si="8" ref="F24:N24">F25+F26</f>
        <v>115447</v>
      </c>
      <c r="G24" s="14">
        <f t="shared" si="8"/>
        <v>174907</v>
      </c>
      <c r="H24" s="14">
        <f>H25+H26</f>
        <v>117138</v>
      </c>
      <c r="I24" s="14">
        <f>I25+I26</f>
        <v>30953</v>
      </c>
      <c r="J24" s="14">
        <f>J25+J26</f>
        <v>121727</v>
      </c>
      <c r="K24" s="14">
        <f>K25+K26</f>
        <v>92725</v>
      </c>
      <c r="L24" s="14">
        <f>L25+L26</f>
        <v>104258</v>
      </c>
      <c r="M24" s="14">
        <f t="shared" si="8"/>
        <v>34170</v>
      </c>
      <c r="N24" s="14">
        <f t="shared" si="8"/>
        <v>20692</v>
      </c>
      <c r="O24" s="12">
        <f t="shared" si="7"/>
        <v>1239150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71586</v>
      </c>
      <c r="C25" s="14">
        <v>62794</v>
      </c>
      <c r="D25" s="14">
        <v>60055</v>
      </c>
      <c r="E25" s="14">
        <v>11723</v>
      </c>
      <c r="F25" s="14">
        <v>57013</v>
      </c>
      <c r="G25" s="14">
        <v>91506</v>
      </c>
      <c r="H25" s="14">
        <v>62435</v>
      </c>
      <c r="I25" s="14">
        <v>17813</v>
      </c>
      <c r="J25" s="14">
        <v>56496</v>
      </c>
      <c r="K25" s="14">
        <v>48867</v>
      </c>
      <c r="L25" s="14">
        <v>48885</v>
      </c>
      <c r="M25" s="14">
        <v>15691</v>
      </c>
      <c r="N25" s="14">
        <v>8621</v>
      </c>
      <c r="O25" s="12">
        <f t="shared" si="7"/>
        <v>613485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89500</v>
      </c>
      <c r="C26" s="14">
        <v>61386</v>
      </c>
      <c r="D26" s="14">
        <v>61095</v>
      </c>
      <c r="E26" s="14">
        <v>8994</v>
      </c>
      <c r="F26" s="14">
        <v>58434</v>
      </c>
      <c r="G26" s="14">
        <v>83401</v>
      </c>
      <c r="H26" s="14">
        <v>54703</v>
      </c>
      <c r="I26" s="14">
        <v>13140</v>
      </c>
      <c r="J26" s="14">
        <v>65231</v>
      </c>
      <c r="K26" s="14">
        <v>43858</v>
      </c>
      <c r="L26" s="14">
        <v>55373</v>
      </c>
      <c r="M26" s="14">
        <v>18479</v>
      </c>
      <c r="N26" s="14">
        <v>12071</v>
      </c>
      <c r="O26" s="12">
        <f t="shared" si="7"/>
        <v>625665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1081628.1776717403</v>
      </c>
      <c r="C36" s="60">
        <f aca="true" t="shared" si="11" ref="C36:N36">C37+C38+C39+C40</f>
        <v>794005.7323914999</v>
      </c>
      <c r="D36" s="60">
        <f t="shared" si="11"/>
        <v>762638.7113404</v>
      </c>
      <c r="E36" s="60">
        <f t="shared" si="11"/>
        <v>151744.4837024</v>
      </c>
      <c r="F36" s="60">
        <f t="shared" si="11"/>
        <v>741783.06823325</v>
      </c>
      <c r="G36" s="60">
        <f t="shared" si="11"/>
        <v>935465.0464</v>
      </c>
      <c r="H36" s="60">
        <f t="shared" si="11"/>
        <v>782052.6529999999</v>
      </c>
      <c r="I36" s="60">
        <f>I37+I38+I39+I40</f>
        <v>212384.88633299997</v>
      </c>
      <c r="J36" s="60">
        <f>J37+J38+J39+J40</f>
        <v>870513.0127634</v>
      </c>
      <c r="K36" s="60">
        <f>K37+K38+K39+K40</f>
        <v>706740.9298762998</v>
      </c>
      <c r="L36" s="60">
        <f>L37+L38+L39+L40</f>
        <v>843338.9508464</v>
      </c>
      <c r="M36" s="60">
        <f t="shared" si="11"/>
        <v>397588.0200691799</v>
      </c>
      <c r="N36" s="60">
        <f t="shared" si="11"/>
        <v>235708.66623312002</v>
      </c>
      <c r="O36" s="60">
        <f>O37+O38+O39+O40</f>
        <v>8515592.338860692</v>
      </c>
    </row>
    <row r="37" spans="1:15" ht="18.75" customHeight="1">
      <c r="A37" s="57" t="s">
        <v>50</v>
      </c>
      <c r="B37" s="54">
        <f aca="true" t="shared" si="12" ref="B37:N37">B29*B7</f>
        <v>1077494.3091000002</v>
      </c>
      <c r="C37" s="54">
        <f t="shared" si="12"/>
        <v>791062.0539999999</v>
      </c>
      <c r="D37" s="54">
        <f t="shared" si="12"/>
        <v>752525.9056</v>
      </c>
      <c r="E37" s="54">
        <f t="shared" si="12"/>
        <v>151464.9612</v>
      </c>
      <c r="F37" s="54">
        <f t="shared" si="12"/>
        <v>741783.7845</v>
      </c>
      <c r="G37" s="54">
        <f t="shared" si="12"/>
        <v>935561.0582</v>
      </c>
      <c r="H37" s="54">
        <f t="shared" si="12"/>
        <v>778446.0018</v>
      </c>
      <c r="I37" s="54">
        <f>I29*I7</f>
        <v>212327.349</v>
      </c>
      <c r="J37" s="54">
        <f>J29*J7</f>
        <v>866402.888</v>
      </c>
      <c r="K37" s="54">
        <f>K29*K7</f>
        <v>703126.6954999999</v>
      </c>
      <c r="L37" s="54">
        <f>L29*L7</f>
        <v>839143.603</v>
      </c>
      <c r="M37" s="54">
        <f t="shared" si="12"/>
        <v>395132.07599999994</v>
      </c>
      <c r="N37" s="54">
        <f t="shared" si="12"/>
        <v>235686.825</v>
      </c>
      <c r="O37" s="56">
        <f>SUM(B37:N37)</f>
        <v>8480157.510900002</v>
      </c>
    </row>
    <row r="38" spans="1:15" ht="18.75" customHeight="1">
      <c r="A38" s="57" t="s">
        <v>51</v>
      </c>
      <c r="B38" s="54">
        <f aca="true" t="shared" si="13" ref="B38:N38">B30*B7</f>
        <v>-3195.2614282600002</v>
      </c>
      <c r="C38" s="54">
        <f t="shared" si="13"/>
        <v>-2300.8616085</v>
      </c>
      <c r="D38" s="54">
        <f t="shared" si="13"/>
        <v>-2235.5642596</v>
      </c>
      <c r="E38" s="54">
        <f t="shared" si="13"/>
        <v>-366.7574976</v>
      </c>
      <c r="F38" s="54">
        <f t="shared" si="13"/>
        <v>-2162.1162667500002</v>
      </c>
      <c r="G38" s="54">
        <f t="shared" si="13"/>
        <v>-2758.1718</v>
      </c>
      <c r="H38" s="54">
        <f t="shared" si="13"/>
        <v>-2143.1088</v>
      </c>
      <c r="I38" s="54">
        <f>I30*I7</f>
        <v>-597.302667</v>
      </c>
      <c r="J38" s="54">
        <f>J30*J7</f>
        <v>-2494.0652366</v>
      </c>
      <c r="K38" s="54">
        <f>K30*K7</f>
        <v>-2011.1856237</v>
      </c>
      <c r="L38" s="54">
        <f>L30*L7</f>
        <v>-2465.0321536</v>
      </c>
      <c r="M38" s="54">
        <f t="shared" si="13"/>
        <v>-1152.6359308199999</v>
      </c>
      <c r="N38" s="54">
        <f t="shared" si="13"/>
        <v>-697.19876688</v>
      </c>
      <c r="O38" s="25">
        <f>SUM(B38:N38)</f>
        <v>-24579.26203931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-166914.24</v>
      </c>
      <c r="C42" s="25">
        <f aca="true" t="shared" si="15" ref="C42:N42">+C43+C46+C58+C59</f>
        <v>-133911.03</v>
      </c>
      <c r="D42" s="25">
        <f t="shared" si="15"/>
        <v>-118211.15</v>
      </c>
      <c r="E42" s="25">
        <f t="shared" si="15"/>
        <v>-81720.36</v>
      </c>
      <c r="F42" s="25">
        <f t="shared" si="15"/>
        <v>-136019.84999999998</v>
      </c>
      <c r="G42" s="25">
        <f t="shared" si="15"/>
        <v>-208700.78</v>
      </c>
      <c r="H42" s="25">
        <f t="shared" si="15"/>
        <v>-145424.09999999998</v>
      </c>
      <c r="I42" s="25">
        <f>+I43+I46+I58+I59</f>
        <v>-55071.91</v>
      </c>
      <c r="J42" s="25">
        <f>+J43+J46+J58+J59</f>
        <v>-116325.26</v>
      </c>
      <c r="K42" s="25">
        <f>+K43+K46+K58+K59</f>
        <v>-119886.18</v>
      </c>
      <c r="L42" s="25">
        <f>+L43+L46+L58+L59</f>
        <v>-130231.35</v>
      </c>
      <c r="M42" s="25">
        <f t="shared" si="15"/>
        <v>-73278.85</v>
      </c>
      <c r="N42" s="25">
        <f t="shared" si="15"/>
        <v>-46980.66</v>
      </c>
      <c r="O42" s="25">
        <f>+O43+O46+O58+O59</f>
        <v>-1532675.72</v>
      </c>
    </row>
    <row r="43" spans="1:15" ht="18.75" customHeight="1">
      <c r="A43" s="17" t="s">
        <v>55</v>
      </c>
      <c r="B43" s="26">
        <f>B44+B45</f>
        <v>-87175.8</v>
      </c>
      <c r="C43" s="26">
        <f>C44+C45</f>
        <v>-87609</v>
      </c>
      <c r="D43" s="26">
        <f>D44+D45</f>
        <v>-67252.4</v>
      </c>
      <c r="E43" s="26">
        <f>E44+E45</f>
        <v>-7330.2</v>
      </c>
      <c r="F43" s="26">
        <f aca="true" t="shared" si="16" ref="F43:N43">F44+F45</f>
        <v>-52740.2</v>
      </c>
      <c r="G43" s="26">
        <f t="shared" si="16"/>
        <v>-96770.8</v>
      </c>
      <c r="H43" s="26">
        <f t="shared" si="16"/>
        <v>-88912.4</v>
      </c>
      <c r="I43" s="26">
        <f>I44+I45</f>
        <v>-25251</v>
      </c>
      <c r="J43" s="26">
        <f>J44+J45</f>
        <v>-54754.2</v>
      </c>
      <c r="K43" s="26">
        <f>K44+K45</f>
        <v>-67404.4</v>
      </c>
      <c r="L43" s="26">
        <f>L44+L45</f>
        <v>-56232.4</v>
      </c>
      <c r="M43" s="26">
        <f t="shared" si="16"/>
        <v>-36943.6</v>
      </c>
      <c r="N43" s="26">
        <f t="shared" si="16"/>
        <v>-24513.8</v>
      </c>
      <c r="O43" s="25">
        <f aca="true" t="shared" si="17" ref="O43:O59">SUM(B43:N43)</f>
        <v>-752890.2</v>
      </c>
    </row>
    <row r="44" spans="1:26" ht="18.75" customHeight="1">
      <c r="A44" s="13" t="s">
        <v>56</v>
      </c>
      <c r="B44" s="20">
        <f>ROUND(-B9*$D$3,2)</f>
        <v>-87175.8</v>
      </c>
      <c r="C44" s="20">
        <f>ROUND(-C9*$D$3,2)</f>
        <v>-87609</v>
      </c>
      <c r="D44" s="20">
        <f>ROUND(-D9*$D$3,2)</f>
        <v>-67252.4</v>
      </c>
      <c r="E44" s="20">
        <f>ROUND(-E9*$D$3,2)</f>
        <v>-7330.2</v>
      </c>
      <c r="F44" s="20">
        <f aca="true" t="shared" si="18" ref="F44:N44">ROUND(-F9*$D$3,2)</f>
        <v>-52740.2</v>
      </c>
      <c r="G44" s="20">
        <f t="shared" si="18"/>
        <v>-96770.8</v>
      </c>
      <c r="H44" s="20">
        <f t="shared" si="18"/>
        <v>-88912.4</v>
      </c>
      <c r="I44" s="20">
        <f>ROUND(-I9*$D$3,2)</f>
        <v>-25251</v>
      </c>
      <c r="J44" s="20">
        <f>ROUND(-J9*$D$3,2)</f>
        <v>-54754.2</v>
      </c>
      <c r="K44" s="20">
        <f>ROUND(-K9*$D$3,2)</f>
        <v>-67404.4</v>
      </c>
      <c r="L44" s="20">
        <f>ROUND(-L9*$D$3,2)</f>
        <v>-56232.4</v>
      </c>
      <c r="M44" s="20">
        <f t="shared" si="18"/>
        <v>-36943.6</v>
      </c>
      <c r="N44" s="20">
        <f t="shared" si="18"/>
        <v>-24513.8</v>
      </c>
      <c r="O44" s="46">
        <f t="shared" si="17"/>
        <v>-752890.2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-79738.44</v>
      </c>
      <c r="C46" s="26">
        <f aca="true" t="shared" si="20" ref="C46:O46">SUM(C47:C57)</f>
        <v>-46302.03</v>
      </c>
      <c r="D46" s="26">
        <f t="shared" si="20"/>
        <v>-50958.75</v>
      </c>
      <c r="E46" s="26">
        <f t="shared" si="20"/>
        <v>-74390.16</v>
      </c>
      <c r="F46" s="26">
        <f t="shared" si="20"/>
        <v>-83279.65</v>
      </c>
      <c r="G46" s="26">
        <f t="shared" si="20"/>
        <v>-111929.98</v>
      </c>
      <c r="H46" s="26">
        <f t="shared" si="20"/>
        <v>-56511.7</v>
      </c>
      <c r="I46" s="26">
        <f t="shared" si="20"/>
        <v>-29820.91</v>
      </c>
      <c r="J46" s="26">
        <f t="shared" si="20"/>
        <v>-61571.06</v>
      </c>
      <c r="K46" s="26">
        <f t="shared" si="20"/>
        <v>-52481.78</v>
      </c>
      <c r="L46" s="26">
        <f t="shared" si="20"/>
        <v>-73998.95</v>
      </c>
      <c r="M46" s="26">
        <f t="shared" si="20"/>
        <v>-36335.25</v>
      </c>
      <c r="N46" s="26">
        <f t="shared" si="20"/>
        <v>-22466.86</v>
      </c>
      <c r="O46" s="26">
        <f t="shared" si="20"/>
        <v>-779785.52</v>
      </c>
    </row>
    <row r="47" spans="1:26" ht="18.75" customHeight="1">
      <c r="A47" s="13" t="s">
        <v>59</v>
      </c>
      <c r="B47" s="24">
        <v>-49971.34</v>
      </c>
      <c r="C47" s="24">
        <v>-25194.96</v>
      </c>
      <c r="D47" s="24">
        <v>-30504.86</v>
      </c>
      <c r="E47" s="24">
        <v>-69949.09</v>
      </c>
      <c r="F47" s="24">
        <v>-62573.04</v>
      </c>
      <c r="G47" s="24">
        <v>-86528.87</v>
      </c>
      <c r="H47" s="24">
        <v>-35649.34</v>
      </c>
      <c r="I47" s="24">
        <v>-21018.88</v>
      </c>
      <c r="J47" s="24">
        <v>-37829.76</v>
      </c>
      <c r="K47" s="24">
        <v>-33512.83</v>
      </c>
      <c r="L47" s="24">
        <v>-50829.34</v>
      </c>
      <c r="M47" s="24">
        <v>-25882.59</v>
      </c>
      <c r="N47" s="24">
        <v>-16387.58</v>
      </c>
      <c r="O47" s="24">
        <f t="shared" si="17"/>
        <v>-545832.48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-3000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-29767.1</v>
      </c>
      <c r="C54" s="24">
        <v>-21107.07</v>
      </c>
      <c r="D54" s="24">
        <v>-20453.89</v>
      </c>
      <c r="E54" s="24">
        <v>-3941.07</v>
      </c>
      <c r="F54" s="24">
        <v>-20706.61</v>
      </c>
      <c r="G54" s="24">
        <v>-25401.11</v>
      </c>
      <c r="H54" s="24">
        <v>-20862.36</v>
      </c>
      <c r="I54" s="24">
        <v>-5802.03</v>
      </c>
      <c r="J54" s="24">
        <v>-23741.3</v>
      </c>
      <c r="K54" s="24">
        <v>-18968.95</v>
      </c>
      <c r="L54" s="24">
        <v>-23169.61</v>
      </c>
      <c r="M54" s="24">
        <v>-10452.66</v>
      </c>
      <c r="N54" s="24">
        <v>-6079.28</v>
      </c>
      <c r="O54" s="24">
        <f t="shared" si="17"/>
        <v>-230453.04000000004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914713.9376717403</v>
      </c>
      <c r="C61" s="29">
        <f t="shared" si="21"/>
        <v>660094.7023914999</v>
      </c>
      <c r="D61" s="29">
        <f t="shared" si="21"/>
        <v>644427.5613404</v>
      </c>
      <c r="E61" s="29">
        <f t="shared" si="21"/>
        <v>70024.1237024</v>
      </c>
      <c r="F61" s="29">
        <f t="shared" si="21"/>
        <v>605763.21823325</v>
      </c>
      <c r="G61" s="29">
        <f t="shared" si="21"/>
        <v>726764.2664</v>
      </c>
      <c r="H61" s="29">
        <f t="shared" si="21"/>
        <v>636628.553</v>
      </c>
      <c r="I61" s="29">
        <f t="shared" si="21"/>
        <v>157312.97633299997</v>
      </c>
      <c r="J61" s="29">
        <f>+J36+J42</f>
        <v>754187.7527634</v>
      </c>
      <c r="K61" s="29">
        <f>+K36+K42</f>
        <v>586854.7498762999</v>
      </c>
      <c r="L61" s="29">
        <f>+L36+L42</f>
        <v>713107.6008464</v>
      </c>
      <c r="M61" s="29">
        <f t="shared" si="21"/>
        <v>324309.17006917985</v>
      </c>
      <c r="N61" s="29">
        <f t="shared" si="21"/>
        <v>188728.00623312002</v>
      </c>
      <c r="O61" s="29">
        <f>SUM(B61:N61)</f>
        <v>6982916.618860689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69</v>
      </c>
      <c r="B64" s="36">
        <f>SUM(B65:B78)</f>
        <v>914713.94</v>
      </c>
      <c r="C64" s="36">
        <f aca="true" t="shared" si="22" ref="C64:N64">SUM(C65:C78)</f>
        <v>660094.7</v>
      </c>
      <c r="D64" s="36">
        <f t="shared" si="22"/>
        <v>644427.57</v>
      </c>
      <c r="E64" s="36">
        <f t="shared" si="22"/>
        <v>70024.12</v>
      </c>
      <c r="F64" s="36">
        <f t="shared" si="22"/>
        <v>605763.21</v>
      </c>
      <c r="G64" s="36">
        <f t="shared" si="22"/>
        <v>726764.27</v>
      </c>
      <c r="H64" s="36">
        <f t="shared" si="22"/>
        <v>636628.55</v>
      </c>
      <c r="I64" s="36">
        <f t="shared" si="22"/>
        <v>157312.98</v>
      </c>
      <c r="J64" s="36">
        <f t="shared" si="22"/>
        <v>754187.75</v>
      </c>
      <c r="K64" s="36">
        <f t="shared" si="22"/>
        <v>586854.75</v>
      </c>
      <c r="L64" s="36">
        <f t="shared" si="22"/>
        <v>713107.6</v>
      </c>
      <c r="M64" s="36">
        <f t="shared" si="22"/>
        <v>324309.17</v>
      </c>
      <c r="N64" s="36">
        <f t="shared" si="22"/>
        <v>188728.01</v>
      </c>
      <c r="O64" s="29">
        <f>SUM(O65:O78)</f>
        <v>6982916.62</v>
      </c>
      <c r="Q64" s="70"/>
    </row>
    <row r="65" spans="1:16" ht="18.75" customHeight="1">
      <c r="A65" s="17" t="s">
        <v>70</v>
      </c>
      <c r="B65" s="36">
        <f>175925.88+567.32</f>
        <v>176493.2</v>
      </c>
      <c r="C65" s="36">
        <f>194046.56</f>
        <v>194046.56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370539.76</v>
      </c>
      <c r="P65"/>
    </row>
    <row r="66" spans="1:16" ht="18.75" customHeight="1">
      <c r="A66" s="17" t="s">
        <v>71</v>
      </c>
      <c r="B66" s="36">
        <f>3504.73+734716.01</f>
        <v>738220.74</v>
      </c>
      <c r="C66" s="36">
        <v>466048.14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1204268.88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644427.57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644427.57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70024.12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70024.12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605763.21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605763.21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726764.27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726764.27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636628.55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636628.55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157312.98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157312.98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754187.75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754187.75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586854.75</v>
      </c>
      <c r="L74" s="35">
        <v>0</v>
      </c>
      <c r="M74" s="35">
        <v>0</v>
      </c>
      <c r="N74" s="35">
        <v>0</v>
      </c>
      <c r="O74" s="29">
        <f t="shared" si="23"/>
        <v>586854.75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713107.6</v>
      </c>
      <c r="M75" s="35">
        <v>0</v>
      </c>
      <c r="N75" s="61">
        <v>0</v>
      </c>
      <c r="O75" s="26">
        <f t="shared" si="23"/>
        <v>713107.6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324309.17</v>
      </c>
      <c r="N76" s="35">
        <v>0</v>
      </c>
      <c r="O76" s="29">
        <f t="shared" si="23"/>
        <v>324309.17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188728.01</v>
      </c>
      <c r="O77" s="26">
        <f t="shared" si="23"/>
        <v>188728.01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109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2.330913858018455</v>
      </c>
      <c r="C82" s="44">
        <v>2.2956499578431764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2.0385241045421423</v>
      </c>
      <c r="C83" s="44">
        <v>1.9237031209918771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1.8680158818603405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2.5989874919055937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2.1812978937357563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1.72972246929651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108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2.0343602867012627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1.9911394209253268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1.976119815727667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2.225839982390066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2.128047898898045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2.5267577005688304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2.4752293596681616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1" t="s">
        <v>107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2017-10-11T19:49:28Z</dcterms:modified>
  <cp:category/>
  <cp:version/>
  <cp:contentType/>
  <cp:contentStatus/>
</cp:coreProperties>
</file>