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<sst xmlns="http://schemas.openxmlformats.org/spreadsheetml/2006/main" count="116" uniqueCount="114">
  <si>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</si>
  <si>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</si>
  <si>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</si>
  <si>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</si>
  <si>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</si>
  <si>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</si>
  <si>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</si>
  <si>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</si>
  <si>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</si>
  <si>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</si>
  <si>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</si>
  <si>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</si>
  <si>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</si>
  <si>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</si>
  <si>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</si>
  <si>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</si>
  <si>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</si>
  <si>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</si>
  <si>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</si>
  <si>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</si>
  <si>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</si>
  <si>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</si>
  <si>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</si>
  <si>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</si>
  <si>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</si>
  <si>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</si>
  <si>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</si>
  <si>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</si>
  <si>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</si>
  <si>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</si>
  <si>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</si>
  <si>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</si>
  <si>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</si>
  <si>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</si>
  <si>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</si>
  <si>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</si>
  <si>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</si>
  <si>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</si>
  <si>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</si>
  <si>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</si>
  <si>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</si>
  <si>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</si>
  <si>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</si>
  <si>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</si>
  <si>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</si>
  <si>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</si>
  <si>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</si>
  <si>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</si>
  <si>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</si>
  <si>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</si>
  <si>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</si>
  <si>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</si>
  <si>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</si>
  <si>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</si>
  <si>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</si>
  <si>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</si>
  <si>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</si>
  <si>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</si>
  <si>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</si>
  <si>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</si>
  <si>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</si>
  <si>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</si>
  <si>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</si>
  <si>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</si>
  <si>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</si>
  <si>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</si>
  <si>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</si>
  <si>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</si>
  <si>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</si>
  <si>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</si>
  <si>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</si>
  <si>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</si>
  <si>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</si>
  <si>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</si>
  <si>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</si>
  <si>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</si>
  <si>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</si>
  <si>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</si>
  <si>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</si>
  <si>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</si>
  <si>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</si>
  <si>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</si>
  <si>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</si>
  <si>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</si>
  <si>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</si>
  <si>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</si>
  <si>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</si>
  <si>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</si>
  <si>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</si>
  <si>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</si>
  <si>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</si>
  <si>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</si>
  <si>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</si>
  <si>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</si>
  <si>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</si>
  <si>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</si>
  <si>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</si>
  <si>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</si>
  <si>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</si>
  <si>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</si>
  <si>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</si>
  <si>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Nota:</t>
  </si>
  <si>
    <t>OPERAÇÃO 02/10/17 - VENCIMENTO 09/10/17</t>
  </si>
  <si>
    <t>5.2.8. Ajuste de Remuneração Previsto Contratualmente  (1)</t>
  </si>
  <si>
    <t>5.2.9. Ajuste de Remuneração Previsto Contratualmente  Ar-condicionado (-) (2)</t>
  </si>
  <si>
    <t>5.2.9. Ajuste de Remuneração Previsto Contratualmente  Ar-condicionado  (+) (2)</t>
  </si>
  <si>
    <t>5.2.10. Revisão do Ajuste de Remuneração Previsto Contratualmente (3)</t>
  </si>
  <si>
    <t xml:space="preserve">(1) Ajuste de remuneração, previsto contratualmente, período de 25/08 a 24/09/17, parcela 05/20.
</t>
  </si>
  <si>
    <t>(2) Revisão remuneração ar-condicionado, previsto contratualmente, período de 25/08 a 24/09/17.</t>
  </si>
  <si>
    <t>(3) Revisão do ajuste de remuneração, previsto contratualmente, período de 25/08/17 a 24/09/17.</t>
  </si>
  <si>
    <t>(4) Revisão de passageiros transportados, período de 06 a 20/09/17, área 3.1, total de 81.278 passageiros.</t>
  </si>
  <si>
    <t>5.3. Revisão de Remuneração pelo Transporte Coletivo (4)</t>
  </si>
  <si>
    <t>8. Tarifa de Remuneração por Passageiro (5)</t>
  </si>
  <si>
    <t>(5)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</si>
</sst>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98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98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98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12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99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4" t="s">
        <v>29</v>
      </c>
      <c r="I6" s="64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476684</v>
      </c>
      <c r="C7" s="10">
        <f>C8+C20+C24</f>
        <v>358148</v>
      </c>
      <c r="D7" s="10">
        <f>D8+D20+D24</f>
        <v>366479</v>
      </c>
      <c r="E7" s="10">
        <f>E8+E20+E24</f>
        <v>48815</v>
      </c>
      <c r="F7" s="10">
        <f aca="true" t="shared" si="0" ref="F7:N7">F8+F20+F24</f>
        <v>316853</v>
      </c>
      <c r="G7" s="10">
        <f t="shared" si="0"/>
        <v>498202</v>
      </c>
      <c r="H7" s="10">
        <f>H8+H20+H24</f>
        <v>351373</v>
      </c>
      <c r="I7" s="10">
        <f>I8+I20+I24</f>
        <v>101361</v>
      </c>
      <c r="J7" s="10">
        <f>J8+J20+J24</f>
        <v>408982</v>
      </c>
      <c r="K7" s="10">
        <f>K8+K20+K24</f>
        <v>289424</v>
      </c>
      <c r="L7" s="10">
        <f>L8+L20+L24</f>
        <v>359980</v>
      </c>
      <c r="M7" s="10">
        <f t="shared" si="0"/>
        <v>146252</v>
      </c>
      <c r="N7" s="10">
        <f t="shared" si="0"/>
        <v>87157</v>
      </c>
      <c r="O7" s="10">
        <f>+O8+O20+O24</f>
        <v>3809710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203249</v>
      </c>
      <c r="C8" s="12">
        <f>+C9+C12+C16</f>
        <v>165400</v>
      </c>
      <c r="D8" s="12">
        <f>+D9+D12+D16</f>
        <v>182035</v>
      </c>
      <c r="E8" s="12">
        <f>+E9+E12+E16</f>
        <v>21970</v>
      </c>
      <c r="F8" s="12">
        <f aca="true" t="shared" si="1" ref="F8:N8">+F9+F12+F16</f>
        <v>145084</v>
      </c>
      <c r="G8" s="12">
        <f t="shared" si="1"/>
        <v>233653</v>
      </c>
      <c r="H8" s="12">
        <f>+H9+H12+H16</f>
        <v>158146</v>
      </c>
      <c r="I8" s="12">
        <f>+I9+I12+I16</f>
        <v>48105</v>
      </c>
      <c r="J8" s="12">
        <f>+J9+J12+J16</f>
        <v>190877</v>
      </c>
      <c r="K8" s="12">
        <f>+K9+K12+K16</f>
        <v>136556</v>
      </c>
      <c r="L8" s="12">
        <f>+L9+L12+L16</f>
        <v>156411</v>
      </c>
      <c r="M8" s="12">
        <f t="shared" si="1"/>
        <v>73783</v>
      </c>
      <c r="N8" s="12">
        <f t="shared" si="1"/>
        <v>45312</v>
      </c>
      <c r="O8" s="12">
        <f>SUM(B8:N8)</f>
        <v>1760581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20305</v>
      </c>
      <c r="C9" s="14">
        <v>21158</v>
      </c>
      <c r="D9" s="14">
        <v>15550</v>
      </c>
      <c r="E9" s="14">
        <v>1599</v>
      </c>
      <c r="F9" s="14">
        <v>12995</v>
      </c>
      <c r="G9" s="14">
        <v>23535</v>
      </c>
      <c r="H9" s="14">
        <v>20088</v>
      </c>
      <c r="I9" s="14">
        <v>6307</v>
      </c>
      <c r="J9" s="14">
        <v>13260</v>
      </c>
      <c r="K9" s="14">
        <v>16628</v>
      </c>
      <c r="L9" s="14">
        <v>13210</v>
      </c>
      <c r="M9" s="14">
        <v>9044</v>
      </c>
      <c r="N9" s="14">
        <v>5661</v>
      </c>
      <c r="O9" s="12">
        <f aca="true" t="shared" si="2" ref="O9:O19">SUM(B9:N9)</f>
        <v>179340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20305</v>
      </c>
      <c r="C10" s="14">
        <f>+C9-C11</f>
        <v>21158</v>
      </c>
      <c r="D10" s="14">
        <f>+D9-D11</f>
        <v>15550</v>
      </c>
      <c r="E10" s="14">
        <f>+E9-E11</f>
        <v>1599</v>
      </c>
      <c r="F10" s="14">
        <f aca="true" t="shared" si="3" ref="F10:N10">+F9-F11</f>
        <v>12995</v>
      </c>
      <c r="G10" s="14">
        <f t="shared" si="3"/>
        <v>23535</v>
      </c>
      <c r="H10" s="14">
        <f>+H9-H11</f>
        <v>20088</v>
      </c>
      <c r="I10" s="14">
        <f>+I9-I11</f>
        <v>6307</v>
      </c>
      <c r="J10" s="14">
        <f>+J9-J11</f>
        <v>13260</v>
      </c>
      <c r="K10" s="14">
        <f>+K9-K11</f>
        <v>16628</v>
      </c>
      <c r="L10" s="14">
        <f>+L9-L11</f>
        <v>13210</v>
      </c>
      <c r="M10" s="14">
        <f t="shared" si="3"/>
        <v>9044</v>
      </c>
      <c r="N10" s="14">
        <f t="shared" si="3"/>
        <v>5661</v>
      </c>
      <c r="O10" s="12">
        <f t="shared" si="2"/>
        <v>179340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171873</v>
      </c>
      <c r="C12" s="14">
        <f>C13+C14+C15</f>
        <v>136010</v>
      </c>
      <c r="D12" s="14">
        <f>D13+D14+D15</f>
        <v>157686</v>
      </c>
      <c r="E12" s="14">
        <f>E13+E14+E15</f>
        <v>19276</v>
      </c>
      <c r="F12" s="14">
        <f aca="true" t="shared" si="4" ref="F12:N12">F13+F14+F15</f>
        <v>124315</v>
      </c>
      <c r="G12" s="14">
        <f t="shared" si="4"/>
        <v>196950</v>
      </c>
      <c r="H12" s="14">
        <f>H13+H14+H15</f>
        <v>130000</v>
      </c>
      <c r="I12" s="14">
        <f>I13+I14+I15</f>
        <v>39301</v>
      </c>
      <c r="J12" s="14">
        <f>J13+J14+J15</f>
        <v>166445</v>
      </c>
      <c r="K12" s="14">
        <f>K13+K14+K15</f>
        <v>112772</v>
      </c>
      <c r="L12" s="14">
        <f>L13+L14+L15</f>
        <v>133638</v>
      </c>
      <c r="M12" s="14">
        <f t="shared" si="4"/>
        <v>61239</v>
      </c>
      <c r="N12" s="14">
        <f t="shared" si="4"/>
        <v>37767</v>
      </c>
      <c r="O12" s="12">
        <f t="shared" si="2"/>
        <v>1487272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79981</v>
      </c>
      <c r="C13" s="14">
        <v>64796</v>
      </c>
      <c r="D13" s="14">
        <v>72543</v>
      </c>
      <c r="E13" s="14">
        <v>9211</v>
      </c>
      <c r="F13" s="14">
        <v>56708</v>
      </c>
      <c r="G13" s="14">
        <v>91389</v>
      </c>
      <c r="H13" s="14">
        <v>63489</v>
      </c>
      <c r="I13" s="14">
        <v>19568</v>
      </c>
      <c r="J13" s="14">
        <v>81652</v>
      </c>
      <c r="K13" s="14">
        <v>52676</v>
      </c>
      <c r="L13" s="14">
        <v>63196</v>
      </c>
      <c r="M13" s="14">
        <v>28295</v>
      </c>
      <c r="N13" s="14">
        <v>17017</v>
      </c>
      <c r="O13" s="12">
        <f t="shared" si="2"/>
        <v>700521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87427</v>
      </c>
      <c r="C14" s="14">
        <v>65448</v>
      </c>
      <c r="D14" s="14">
        <v>82240</v>
      </c>
      <c r="E14" s="14">
        <v>9471</v>
      </c>
      <c r="F14" s="14">
        <v>63571</v>
      </c>
      <c r="G14" s="14">
        <v>97464</v>
      </c>
      <c r="H14" s="14">
        <v>62337</v>
      </c>
      <c r="I14" s="14">
        <v>18475</v>
      </c>
      <c r="J14" s="14">
        <v>81773</v>
      </c>
      <c r="K14" s="14">
        <v>56704</v>
      </c>
      <c r="L14" s="14">
        <v>67259</v>
      </c>
      <c r="M14" s="14">
        <v>31032</v>
      </c>
      <c r="N14" s="14">
        <v>19846</v>
      </c>
      <c r="O14" s="12">
        <f t="shared" si="2"/>
        <v>743047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4465</v>
      </c>
      <c r="C15" s="14">
        <v>5766</v>
      </c>
      <c r="D15" s="14">
        <v>2903</v>
      </c>
      <c r="E15" s="14">
        <v>594</v>
      </c>
      <c r="F15" s="14">
        <v>4036</v>
      </c>
      <c r="G15" s="14">
        <v>8097</v>
      </c>
      <c r="H15" s="14">
        <v>4174</v>
      </c>
      <c r="I15" s="14">
        <v>1258</v>
      </c>
      <c r="J15" s="14">
        <v>3020</v>
      </c>
      <c r="K15" s="14">
        <v>3392</v>
      </c>
      <c r="L15" s="14">
        <v>3183</v>
      </c>
      <c r="M15" s="14">
        <v>1912</v>
      </c>
      <c r="N15" s="14">
        <v>904</v>
      </c>
      <c r="O15" s="12">
        <f t="shared" si="2"/>
        <v>43704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11071</v>
      </c>
      <c r="C16" s="14">
        <f>C17+C18+C19</f>
        <v>8232</v>
      </c>
      <c r="D16" s="14">
        <f>D17+D18+D19</f>
        <v>8799</v>
      </c>
      <c r="E16" s="14">
        <f>E17+E18+E19</f>
        <v>1095</v>
      </c>
      <c r="F16" s="14">
        <f aca="true" t="shared" si="5" ref="F16:N16">F17+F18+F19</f>
        <v>7774</v>
      </c>
      <c r="G16" s="14">
        <f t="shared" si="5"/>
        <v>13168</v>
      </c>
      <c r="H16" s="14">
        <f>H17+H18+H19</f>
        <v>8058</v>
      </c>
      <c r="I16" s="14">
        <f>I17+I18+I19</f>
        <v>2497</v>
      </c>
      <c r="J16" s="14">
        <f>J17+J18+J19</f>
        <v>11172</v>
      </c>
      <c r="K16" s="14">
        <f>K17+K18+K19</f>
        <v>7156</v>
      </c>
      <c r="L16" s="14">
        <f>L17+L18+L19</f>
        <v>9563</v>
      </c>
      <c r="M16" s="14">
        <f t="shared" si="5"/>
        <v>3500</v>
      </c>
      <c r="N16" s="14">
        <f t="shared" si="5"/>
        <v>1884</v>
      </c>
      <c r="O16" s="12">
        <f t="shared" si="2"/>
        <v>93969</v>
      </c>
    </row>
    <row r="17" spans="1:26" ht="18.75" customHeight="1">
      <c r="A17" s="15" t="s">
        <v>16</v>
      </c>
      <c r="B17" s="14">
        <v>11021</v>
      </c>
      <c r="C17" s="14">
        <v>8178</v>
      </c>
      <c r="D17" s="14">
        <v>8747</v>
      </c>
      <c r="E17" s="14">
        <v>1088</v>
      </c>
      <c r="F17" s="14">
        <v>7733</v>
      </c>
      <c r="G17" s="14">
        <v>13106</v>
      </c>
      <c r="H17" s="14">
        <v>8012</v>
      </c>
      <c r="I17" s="14">
        <v>2480</v>
      </c>
      <c r="J17" s="14">
        <v>11113</v>
      </c>
      <c r="K17" s="14">
        <v>7112</v>
      </c>
      <c r="L17" s="14">
        <v>9500</v>
      </c>
      <c r="M17" s="14">
        <v>3474</v>
      </c>
      <c r="N17" s="14">
        <v>1864</v>
      </c>
      <c r="O17" s="12">
        <f t="shared" si="2"/>
        <v>93428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40</v>
      </c>
      <c r="C18" s="14">
        <v>49</v>
      </c>
      <c r="D18" s="14">
        <v>46</v>
      </c>
      <c r="E18" s="14">
        <v>6</v>
      </c>
      <c r="F18" s="14">
        <v>33</v>
      </c>
      <c r="G18" s="14">
        <v>59</v>
      </c>
      <c r="H18" s="14">
        <v>42</v>
      </c>
      <c r="I18" s="14">
        <v>14</v>
      </c>
      <c r="J18" s="14">
        <v>52</v>
      </c>
      <c r="K18" s="14">
        <v>44</v>
      </c>
      <c r="L18" s="14">
        <v>57</v>
      </c>
      <c r="M18" s="14">
        <v>23</v>
      </c>
      <c r="N18" s="14">
        <v>20</v>
      </c>
      <c r="O18" s="12">
        <f t="shared" si="2"/>
        <v>485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5</v>
      </c>
      <c r="D19" s="14">
        <v>6</v>
      </c>
      <c r="E19" s="14">
        <v>1</v>
      </c>
      <c r="F19" s="14">
        <v>8</v>
      </c>
      <c r="G19" s="14">
        <v>3</v>
      </c>
      <c r="H19" s="14">
        <v>4</v>
      </c>
      <c r="I19" s="14">
        <v>3</v>
      </c>
      <c r="J19" s="14">
        <v>7</v>
      </c>
      <c r="K19" s="14">
        <v>0</v>
      </c>
      <c r="L19" s="14">
        <v>6</v>
      </c>
      <c r="M19" s="14">
        <v>3</v>
      </c>
      <c r="N19" s="14">
        <v>0</v>
      </c>
      <c r="O19" s="12">
        <f t="shared" si="2"/>
        <v>56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126703</v>
      </c>
      <c r="C20" s="18">
        <f>C21+C22+C23</f>
        <v>80648</v>
      </c>
      <c r="D20" s="18">
        <f>D21+D22+D23</f>
        <v>74778</v>
      </c>
      <c r="E20" s="18">
        <f>E21+E22+E23</f>
        <v>10005</v>
      </c>
      <c r="F20" s="18">
        <f aca="true" t="shared" si="6" ref="F20:N20">F21+F22+F23</f>
        <v>65737</v>
      </c>
      <c r="G20" s="18">
        <f t="shared" si="6"/>
        <v>103703</v>
      </c>
      <c r="H20" s="18">
        <f>H21+H22+H23</f>
        <v>86086</v>
      </c>
      <c r="I20" s="18">
        <f>I21+I22+I23</f>
        <v>23966</v>
      </c>
      <c r="J20" s="18">
        <f>J21+J22+J23</f>
        <v>103203</v>
      </c>
      <c r="K20" s="18">
        <f>K21+K22+K23</f>
        <v>68138</v>
      </c>
      <c r="L20" s="18">
        <f>L21+L22+L23</f>
        <v>107027</v>
      </c>
      <c r="M20" s="18">
        <f t="shared" si="6"/>
        <v>40659</v>
      </c>
      <c r="N20" s="18">
        <f t="shared" si="6"/>
        <v>22899</v>
      </c>
      <c r="O20" s="12">
        <f aca="true" t="shared" si="7" ref="O20:O26">SUM(B20:N20)</f>
        <v>913552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62786</v>
      </c>
      <c r="C21" s="14">
        <v>42662</v>
      </c>
      <c r="D21" s="14">
        <v>36690</v>
      </c>
      <c r="E21" s="14">
        <v>5343</v>
      </c>
      <c r="F21" s="14">
        <v>32514</v>
      </c>
      <c r="G21" s="14">
        <v>52076</v>
      </c>
      <c r="H21" s="14">
        <v>46363</v>
      </c>
      <c r="I21" s="14">
        <v>13308</v>
      </c>
      <c r="J21" s="14">
        <v>55030</v>
      </c>
      <c r="K21" s="14">
        <v>35027</v>
      </c>
      <c r="L21" s="14">
        <v>54608</v>
      </c>
      <c r="M21" s="14">
        <v>21004</v>
      </c>
      <c r="N21" s="14">
        <v>11379</v>
      </c>
      <c r="O21" s="12">
        <f t="shared" si="7"/>
        <v>468790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61647</v>
      </c>
      <c r="C22" s="14">
        <v>35929</v>
      </c>
      <c r="D22" s="14">
        <v>36981</v>
      </c>
      <c r="E22" s="14">
        <v>4441</v>
      </c>
      <c r="F22" s="14">
        <v>31782</v>
      </c>
      <c r="G22" s="14">
        <v>48773</v>
      </c>
      <c r="H22" s="14">
        <v>38094</v>
      </c>
      <c r="I22" s="14">
        <v>10216</v>
      </c>
      <c r="J22" s="14">
        <v>46557</v>
      </c>
      <c r="K22" s="14">
        <v>31771</v>
      </c>
      <c r="L22" s="14">
        <v>50666</v>
      </c>
      <c r="M22" s="14">
        <v>18865</v>
      </c>
      <c r="N22" s="14">
        <v>11114</v>
      </c>
      <c r="O22" s="12">
        <f t="shared" si="7"/>
        <v>426836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2270</v>
      </c>
      <c r="C23" s="14">
        <v>2057</v>
      </c>
      <c r="D23" s="14">
        <v>1107</v>
      </c>
      <c r="E23" s="14">
        <v>221</v>
      </c>
      <c r="F23" s="14">
        <v>1441</v>
      </c>
      <c r="G23" s="14">
        <v>2854</v>
      </c>
      <c r="H23" s="14">
        <v>1629</v>
      </c>
      <c r="I23" s="14">
        <v>442</v>
      </c>
      <c r="J23" s="14">
        <v>1616</v>
      </c>
      <c r="K23" s="14">
        <v>1340</v>
      </c>
      <c r="L23" s="14">
        <v>1753</v>
      </c>
      <c r="M23" s="14">
        <v>790</v>
      </c>
      <c r="N23" s="14">
        <v>406</v>
      </c>
      <c r="O23" s="12">
        <f t="shared" si="7"/>
        <v>17926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146732</v>
      </c>
      <c r="C24" s="14">
        <f>C25+C26</f>
        <v>112100</v>
      </c>
      <c r="D24" s="14">
        <f>D25+D26</f>
        <v>109666</v>
      </c>
      <c r="E24" s="14">
        <f>E25+E26</f>
        <v>16840</v>
      </c>
      <c r="F24" s="14">
        <f aca="true" t="shared" si="8" ref="F24:N24">F25+F26</f>
        <v>106032</v>
      </c>
      <c r="G24" s="14">
        <f t="shared" si="8"/>
        <v>160846</v>
      </c>
      <c r="H24" s="14">
        <f>H25+H26</f>
        <v>107141</v>
      </c>
      <c r="I24" s="14">
        <f>I25+I26</f>
        <v>29290</v>
      </c>
      <c r="J24" s="14">
        <f>J25+J26</f>
        <v>114902</v>
      </c>
      <c r="K24" s="14">
        <f>K25+K26</f>
        <v>84730</v>
      </c>
      <c r="L24" s="14">
        <f>L25+L26</f>
        <v>96542</v>
      </c>
      <c r="M24" s="14">
        <f t="shared" si="8"/>
        <v>31810</v>
      </c>
      <c r="N24" s="14">
        <f t="shared" si="8"/>
        <v>18946</v>
      </c>
      <c r="O24" s="12">
        <f t="shared" si="7"/>
        <v>1135577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61412</v>
      </c>
      <c r="C25" s="14">
        <v>53398</v>
      </c>
      <c r="D25" s="14">
        <v>52738</v>
      </c>
      <c r="E25" s="14">
        <v>9101</v>
      </c>
      <c r="F25" s="14">
        <v>50613</v>
      </c>
      <c r="G25" s="14">
        <v>81554</v>
      </c>
      <c r="H25" s="14">
        <v>55408</v>
      </c>
      <c r="I25" s="14">
        <v>16547</v>
      </c>
      <c r="J25" s="14">
        <v>51492</v>
      </c>
      <c r="K25" s="14">
        <v>42785</v>
      </c>
      <c r="L25" s="14">
        <v>43344</v>
      </c>
      <c r="M25" s="14">
        <v>14411</v>
      </c>
      <c r="N25" s="14">
        <v>7372</v>
      </c>
      <c r="O25" s="12">
        <f t="shared" si="7"/>
        <v>540175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85320</v>
      </c>
      <c r="C26" s="14">
        <v>58702</v>
      </c>
      <c r="D26" s="14">
        <v>56928</v>
      </c>
      <c r="E26" s="14">
        <v>7739</v>
      </c>
      <c r="F26" s="14">
        <v>55419</v>
      </c>
      <c r="G26" s="14">
        <v>79292</v>
      </c>
      <c r="H26" s="14">
        <v>51733</v>
      </c>
      <c r="I26" s="14">
        <v>12743</v>
      </c>
      <c r="J26" s="14">
        <v>63410</v>
      </c>
      <c r="K26" s="14">
        <v>41945</v>
      </c>
      <c r="L26" s="14">
        <v>53198</v>
      </c>
      <c r="M26" s="14">
        <v>17399</v>
      </c>
      <c r="N26" s="14">
        <v>11574</v>
      </c>
      <c r="O26" s="12">
        <f t="shared" si="7"/>
        <v>595402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1000121.49949464</v>
      </c>
      <c r="C36" s="58">
        <f aca="true" t="shared" si="11" ref="C36:N36">C37+C38+C39+C40</f>
        <v>725885.054314</v>
      </c>
      <c r="D36" s="58">
        <f t="shared" si="11"/>
        <v>694970.49767395</v>
      </c>
      <c r="E36" s="58">
        <f t="shared" si="11"/>
        <v>126975.51669599999</v>
      </c>
      <c r="F36" s="58">
        <f t="shared" si="11"/>
        <v>691298.31336865</v>
      </c>
      <c r="G36" s="58">
        <f t="shared" si="11"/>
        <v>861960.9696000001</v>
      </c>
      <c r="H36" s="58">
        <f t="shared" si="11"/>
        <v>718509.8905</v>
      </c>
      <c r="I36" s="58">
        <f>I37+I38+I39+I40</f>
        <v>201856.4452722</v>
      </c>
      <c r="J36" s="58">
        <f>J37+J38+J39+J40</f>
        <v>812426.2505875999</v>
      </c>
      <c r="K36" s="58">
        <f>K37+K38+K39+K40</f>
        <v>647896.1456431999</v>
      </c>
      <c r="L36" s="58">
        <f>L37+L38+L39+L40</f>
        <v>770339.8646048</v>
      </c>
      <c r="M36" s="58">
        <f t="shared" si="11"/>
        <v>371963.46390035993</v>
      </c>
      <c r="N36" s="58">
        <f t="shared" si="11"/>
        <v>215794.50025392</v>
      </c>
      <c r="O36" s="58">
        <f>O37+O38+O39+O40</f>
        <v>7839998.411909319</v>
      </c>
    </row>
    <row r="37" spans="1:15" ht="18.75" customHeight="1">
      <c r="A37" s="55" t="s">
        <v>50</v>
      </c>
      <c r="B37" s="52">
        <f aca="true" t="shared" si="12" ref="B37:N37">B29*B7</f>
        <v>995745.2076000001</v>
      </c>
      <c r="C37" s="52">
        <f t="shared" si="12"/>
        <v>722742.6639999999</v>
      </c>
      <c r="D37" s="52">
        <f t="shared" si="12"/>
        <v>684656.0678000001</v>
      </c>
      <c r="E37" s="52">
        <f t="shared" si="12"/>
        <v>126635.87299999999</v>
      </c>
      <c r="F37" s="52">
        <f t="shared" si="12"/>
        <v>691151.4489</v>
      </c>
      <c r="G37" s="52">
        <f t="shared" si="12"/>
        <v>861839.6398</v>
      </c>
      <c r="H37" s="52">
        <f t="shared" si="12"/>
        <v>714727.8193</v>
      </c>
      <c r="I37" s="52">
        <f>I29*I7</f>
        <v>201769.2066</v>
      </c>
      <c r="J37" s="52">
        <f>J29*J7</f>
        <v>808148.432</v>
      </c>
      <c r="K37" s="52">
        <f>K29*K7</f>
        <v>644113.112</v>
      </c>
      <c r="L37" s="52">
        <f>L29*L7</f>
        <v>765929.446</v>
      </c>
      <c r="M37" s="52">
        <f t="shared" si="12"/>
        <v>369432.55199999997</v>
      </c>
      <c r="N37" s="52">
        <f t="shared" si="12"/>
        <v>215713.575</v>
      </c>
      <c r="O37" s="54">
        <f>SUM(B37:N37)</f>
        <v>7802605.044</v>
      </c>
    </row>
    <row r="38" spans="1:15" ht="18.75" customHeight="1">
      <c r="A38" s="55" t="s">
        <v>51</v>
      </c>
      <c r="B38" s="52">
        <f aca="true" t="shared" si="13" ref="B38:N38">B30*B7</f>
        <v>-2952.83810536</v>
      </c>
      <c r="C38" s="52">
        <f t="shared" si="13"/>
        <v>-2102.1496859999997</v>
      </c>
      <c r="D38" s="52">
        <f t="shared" si="13"/>
        <v>-2033.94012605</v>
      </c>
      <c r="E38" s="52">
        <f t="shared" si="13"/>
        <v>-306.636304</v>
      </c>
      <c r="F38" s="52">
        <f t="shared" si="13"/>
        <v>-2014.5355313500002</v>
      </c>
      <c r="G38" s="52">
        <f t="shared" si="13"/>
        <v>-2540.8302000000003</v>
      </c>
      <c r="H38" s="52">
        <f t="shared" si="13"/>
        <v>-1967.6888</v>
      </c>
      <c r="I38" s="52">
        <f>I30*I7</f>
        <v>-567.6013278</v>
      </c>
      <c r="J38" s="52">
        <f>J30*J7</f>
        <v>-2326.3714124</v>
      </c>
      <c r="K38" s="52">
        <f>K30*K7</f>
        <v>-1842.3863568000002</v>
      </c>
      <c r="L38" s="52">
        <f>L30*L7</f>
        <v>-2249.9613952</v>
      </c>
      <c r="M38" s="52">
        <f t="shared" si="13"/>
        <v>-1077.66809964</v>
      </c>
      <c r="N38" s="52">
        <f t="shared" si="13"/>
        <v>-638.11474608</v>
      </c>
      <c r="O38" s="25">
        <f>SUM(B38:N38)</f>
        <v>-22620.72209068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4072.05</v>
      </c>
      <c r="C40" s="52">
        <v>2852.02</v>
      </c>
      <c r="D40" s="52">
        <v>10186.97</v>
      </c>
      <c r="E40" s="52">
        <v>0</v>
      </c>
      <c r="F40" s="52">
        <v>0</v>
      </c>
      <c r="G40" s="52">
        <v>0</v>
      </c>
      <c r="H40" s="52">
        <v>3507.04</v>
      </c>
      <c r="I40" s="52">
        <v>0</v>
      </c>
      <c r="J40" s="52">
        <v>4057.59</v>
      </c>
      <c r="K40" s="52">
        <v>3506.82</v>
      </c>
      <c r="L40" s="52">
        <v>4058.14</v>
      </c>
      <c r="M40" s="52">
        <v>2337.42</v>
      </c>
      <c r="N40" s="52">
        <v>0</v>
      </c>
      <c r="O40" s="54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</f>
        <v>-133252.89</v>
      </c>
      <c r="C42" s="25">
        <f aca="true" t="shared" si="15" ref="C42:N42">+C43+C46+C58+C59</f>
        <v>-120175.18</v>
      </c>
      <c r="D42" s="25">
        <f t="shared" si="15"/>
        <v>-97633.82</v>
      </c>
      <c r="E42" s="25">
        <f t="shared" si="15"/>
        <v>181663.26</v>
      </c>
      <c r="F42" s="25">
        <f t="shared" si="15"/>
        <v>-88401.06</v>
      </c>
      <c r="G42" s="25">
        <f t="shared" si="15"/>
        <v>-137299.54</v>
      </c>
      <c r="H42" s="25">
        <f t="shared" si="15"/>
        <v>-115648.01999999999</v>
      </c>
      <c r="I42" s="25">
        <f>+I43+I46+I58+I59</f>
        <v>-56900.119999999995</v>
      </c>
      <c r="J42" s="25">
        <f>+J43+J46+J58+J59</f>
        <v>-95126.76000000001</v>
      </c>
      <c r="K42" s="25">
        <f>+K43+K46+K58+K59</f>
        <v>-98931.97</v>
      </c>
      <c r="L42" s="25">
        <f>+L43+L46+L58+L59</f>
        <v>-93859.5</v>
      </c>
      <c r="M42" s="25">
        <f t="shared" si="15"/>
        <v>-54064.47</v>
      </c>
      <c r="N42" s="25">
        <f t="shared" si="15"/>
        <v>-32967.759999999995</v>
      </c>
      <c r="O42" s="25">
        <f>+O43+O46+O58+O59</f>
        <v>-942597.8300000001</v>
      </c>
    </row>
    <row r="43" spans="1:15" ht="18.75" customHeight="1">
      <c r="A43" s="17" t="s">
        <v>55</v>
      </c>
      <c r="B43" s="26">
        <f>B44+B45</f>
        <v>-77159</v>
      </c>
      <c r="C43" s="26">
        <f>C44+C45</f>
        <v>-80400.4</v>
      </c>
      <c r="D43" s="26">
        <f>D44+D45</f>
        <v>-59090</v>
      </c>
      <c r="E43" s="26">
        <f>E44+E45</f>
        <v>-6076.2</v>
      </c>
      <c r="F43" s="26">
        <f aca="true" t="shared" si="16" ref="F43:N43">F44+F45</f>
        <v>-49381</v>
      </c>
      <c r="G43" s="26">
        <f t="shared" si="16"/>
        <v>-89433</v>
      </c>
      <c r="H43" s="26">
        <f t="shared" si="16"/>
        <v>-76334.4</v>
      </c>
      <c r="I43" s="26">
        <f>I44+I45</f>
        <v>-23966.6</v>
      </c>
      <c r="J43" s="26">
        <f>J44+J45</f>
        <v>-50388</v>
      </c>
      <c r="K43" s="26">
        <f>K44+K45</f>
        <v>-63186.4</v>
      </c>
      <c r="L43" s="26">
        <f>L44+L45</f>
        <v>-50198</v>
      </c>
      <c r="M43" s="26">
        <f t="shared" si="16"/>
        <v>-34367.2</v>
      </c>
      <c r="N43" s="26">
        <f t="shared" si="16"/>
        <v>-21511.8</v>
      </c>
      <c r="O43" s="25">
        <f aca="true" t="shared" si="17" ref="O43:O59">SUM(B43:N43)</f>
        <v>-681492</v>
      </c>
    </row>
    <row r="44" spans="1:26" ht="18.75" customHeight="1">
      <c r="A44" s="13" t="s">
        <v>56</v>
      </c>
      <c r="B44" s="20">
        <f>ROUND(-B9*$D$3,2)</f>
        <v>-77159</v>
      </c>
      <c r="C44" s="20">
        <f>ROUND(-C9*$D$3,2)</f>
        <v>-80400.4</v>
      </c>
      <c r="D44" s="20">
        <f>ROUND(-D9*$D$3,2)</f>
        <v>-59090</v>
      </c>
      <c r="E44" s="20">
        <f>ROUND(-E9*$D$3,2)</f>
        <v>-6076.2</v>
      </c>
      <c r="F44" s="20">
        <f aca="true" t="shared" si="18" ref="F44:N44">ROUND(-F9*$D$3,2)</f>
        <v>-49381</v>
      </c>
      <c r="G44" s="20">
        <f t="shared" si="18"/>
        <v>-89433</v>
      </c>
      <c r="H44" s="20">
        <f t="shared" si="18"/>
        <v>-76334.4</v>
      </c>
      <c r="I44" s="20">
        <f>ROUND(-I9*$D$3,2)</f>
        <v>-23966.6</v>
      </c>
      <c r="J44" s="20">
        <f>ROUND(-J9*$D$3,2)</f>
        <v>-50388</v>
      </c>
      <c r="K44" s="20">
        <f>ROUND(-K9*$D$3,2)</f>
        <v>-63186.4</v>
      </c>
      <c r="L44" s="20">
        <f>ROUND(-L9*$D$3,2)</f>
        <v>-50198</v>
      </c>
      <c r="M44" s="20">
        <f t="shared" si="18"/>
        <v>-34367.2</v>
      </c>
      <c r="N44" s="20">
        <f t="shared" si="18"/>
        <v>-21511.8</v>
      </c>
      <c r="O44" s="44">
        <f t="shared" si="17"/>
        <v>-681492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-56093.89</v>
      </c>
      <c r="C46" s="26">
        <f aca="true" t="shared" si="20" ref="C46:O46">SUM(C47:C57)</f>
        <v>-39774.78</v>
      </c>
      <c r="D46" s="26">
        <f t="shared" si="20"/>
        <v>-38543.82</v>
      </c>
      <c r="E46" s="26">
        <f t="shared" si="20"/>
        <v>-13948.77</v>
      </c>
      <c r="F46" s="26">
        <f t="shared" si="20"/>
        <v>-39020.06</v>
      </c>
      <c r="G46" s="26">
        <f t="shared" si="20"/>
        <v>-47866.54</v>
      </c>
      <c r="H46" s="26">
        <f t="shared" si="20"/>
        <v>-39313.62</v>
      </c>
      <c r="I46" s="26">
        <f t="shared" si="20"/>
        <v>-32933.52</v>
      </c>
      <c r="J46" s="26">
        <f t="shared" si="20"/>
        <v>-44738.76</v>
      </c>
      <c r="K46" s="26">
        <f t="shared" si="20"/>
        <v>-35745.57</v>
      </c>
      <c r="L46" s="26">
        <f t="shared" si="20"/>
        <v>-43661.5</v>
      </c>
      <c r="M46" s="26">
        <f t="shared" si="20"/>
        <v>-19697.27</v>
      </c>
      <c r="N46" s="26">
        <f t="shared" si="20"/>
        <v>-11455.96</v>
      </c>
      <c r="O46" s="26">
        <f t="shared" si="20"/>
        <v>-462794.06000000006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-22000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104</v>
      </c>
      <c r="B55" s="24">
        <v>0</v>
      </c>
      <c r="C55" s="24">
        <v>0</v>
      </c>
      <c r="D55" s="24">
        <v>0</v>
      </c>
      <c r="E55" s="24">
        <v>-1819.29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-1819.29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105</v>
      </c>
      <c r="B56" s="24">
        <v>239.11</v>
      </c>
      <c r="C56" s="24">
        <v>169.49</v>
      </c>
      <c r="D56" s="24">
        <v>164.31</v>
      </c>
      <c r="E56" s="24"/>
      <c r="F56" s="24">
        <v>166.33</v>
      </c>
      <c r="G56" s="24">
        <v>204.04</v>
      </c>
      <c r="H56" s="24">
        <v>167.55</v>
      </c>
      <c r="I56" s="24">
        <v>46.63</v>
      </c>
      <c r="J56" s="24">
        <v>190.69</v>
      </c>
      <c r="K56" s="24">
        <v>152.38</v>
      </c>
      <c r="L56" s="24">
        <v>186</v>
      </c>
      <c r="M56" s="24">
        <v>83.96</v>
      </c>
      <c r="N56" s="24">
        <v>48.8</v>
      </c>
      <c r="O56" s="24">
        <f t="shared" si="17"/>
        <v>1819.2900000000002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106</v>
      </c>
      <c r="B57" s="24">
        <v>-26565.9</v>
      </c>
      <c r="C57" s="24">
        <v>-18837.2</v>
      </c>
      <c r="D57" s="24">
        <v>-18254.24</v>
      </c>
      <c r="E57" s="24">
        <v>-8188.41</v>
      </c>
      <c r="F57" s="24">
        <v>-18479.78</v>
      </c>
      <c r="G57" s="24">
        <v>-22669.47</v>
      </c>
      <c r="H57" s="24">
        <v>-18618.81</v>
      </c>
      <c r="I57" s="24">
        <v>-5178.12</v>
      </c>
      <c r="J57" s="24">
        <v>-21188.15</v>
      </c>
      <c r="K57" s="24">
        <v>-16929</v>
      </c>
      <c r="L57" s="24">
        <v>-20677.89</v>
      </c>
      <c r="M57" s="24">
        <v>-9328.57</v>
      </c>
      <c r="N57" s="24">
        <v>-5425.48</v>
      </c>
      <c r="O57" s="24">
        <f t="shared" si="17"/>
        <v>-210341.02000000005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111</v>
      </c>
      <c r="B58" s="27">
        <v>0</v>
      </c>
      <c r="C58" s="27">
        <v>0</v>
      </c>
      <c r="D58" s="27">
        <v>0</v>
      </c>
      <c r="E58" s="27">
        <v>201688.23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201688.23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20"/>
    </row>
    <row r="61" spans="1:26" ht="15.75">
      <c r="A61" s="2" t="s">
        <v>67</v>
      </c>
      <c r="B61" s="29">
        <f aca="true" t="shared" si="21" ref="B61:N61">+B36+B42</f>
        <v>866868.60949464</v>
      </c>
      <c r="C61" s="29">
        <f t="shared" si="21"/>
        <v>605709.8743139999</v>
      </c>
      <c r="D61" s="29">
        <f t="shared" si="21"/>
        <v>597336.6776739501</v>
      </c>
      <c r="E61" s="29">
        <f t="shared" si="21"/>
        <v>308638.776696</v>
      </c>
      <c r="F61" s="29">
        <f t="shared" si="21"/>
        <v>602897.2533686501</v>
      </c>
      <c r="G61" s="29">
        <f t="shared" si="21"/>
        <v>724661.4296</v>
      </c>
      <c r="H61" s="29">
        <f t="shared" si="21"/>
        <v>602861.8705</v>
      </c>
      <c r="I61" s="29">
        <f t="shared" si="21"/>
        <v>144956.32527220002</v>
      </c>
      <c r="J61" s="29">
        <f>+J36+J42</f>
        <v>717299.4905875999</v>
      </c>
      <c r="K61" s="29">
        <f>+K36+K42</f>
        <v>548964.1756431999</v>
      </c>
      <c r="L61" s="29">
        <f>+L36+L42</f>
        <v>676480.3646048</v>
      </c>
      <c r="M61" s="29">
        <f t="shared" si="21"/>
        <v>317898.99390035996</v>
      </c>
      <c r="N61" s="29">
        <f t="shared" si="21"/>
        <v>182826.74025392003</v>
      </c>
      <c r="O61" s="29">
        <f>SUM(B61:N61)</f>
        <v>6897400.581909318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68</v>
      </c>
      <c r="B64" s="36">
        <f>SUM(B65:B78)</f>
        <v>866868.6</v>
      </c>
      <c r="C64" s="36">
        <f aca="true" t="shared" si="22" ref="C64:N64">SUM(C65:C78)</f>
        <v>605709.87</v>
      </c>
      <c r="D64" s="36">
        <f t="shared" si="22"/>
        <v>597336.6799999999</v>
      </c>
      <c r="E64" s="36">
        <f t="shared" si="22"/>
        <v>308638.77</v>
      </c>
      <c r="F64" s="36">
        <f t="shared" si="22"/>
        <v>602897.25</v>
      </c>
      <c r="G64" s="36">
        <f t="shared" si="22"/>
        <v>724661.43</v>
      </c>
      <c r="H64" s="36">
        <f t="shared" si="22"/>
        <v>602861.87</v>
      </c>
      <c r="I64" s="36">
        <f t="shared" si="22"/>
        <v>144956.33</v>
      </c>
      <c r="J64" s="36">
        <f t="shared" si="22"/>
        <v>717299.49</v>
      </c>
      <c r="K64" s="36">
        <f t="shared" si="22"/>
        <v>548964.1699999999</v>
      </c>
      <c r="L64" s="36">
        <f t="shared" si="22"/>
        <v>676480.37</v>
      </c>
      <c r="M64" s="36">
        <f t="shared" si="22"/>
        <v>317898.99</v>
      </c>
      <c r="N64" s="36">
        <f t="shared" si="22"/>
        <v>182826.75</v>
      </c>
      <c r="O64" s="29">
        <f>SUM(O65:O78)</f>
        <v>6897400.57</v>
      </c>
      <c r="Q64" s="68"/>
    </row>
    <row r="65" spans="1:16" ht="18.75" customHeight="1">
      <c r="A65" s="17" t="s">
        <v>69</v>
      </c>
      <c r="B65" s="36">
        <f>166370.79+567.32</f>
        <v>166938.11000000002</v>
      </c>
      <c r="C65" s="36">
        <f>174111.69</f>
        <v>174111.69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341049.80000000005</v>
      </c>
      <c r="P65"/>
    </row>
    <row r="66" spans="1:16" ht="18.75" customHeight="1">
      <c r="A66" s="17" t="s">
        <v>70</v>
      </c>
      <c r="B66" s="36">
        <f>696425.76+3504.73</f>
        <v>699930.49</v>
      </c>
      <c r="C66" s="36">
        <f>428746.16+2852.02</f>
        <v>431598.18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1131528.67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f>587149.71+10186.97</f>
        <v>597336.6799999999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597336.6799999999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f>106950.54+201688.23</f>
        <v>308638.77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308638.77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602897.25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602897.25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724661.43</f>
        <v>724661.43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724661.43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599354.83+3507.04</f>
        <v>602861.87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602861.87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144956.33</f>
        <v>144956.33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144956.33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713241.9+4057.59</f>
        <v>717299.49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717299.49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545457.35+3506.82</f>
        <v>548964.1699999999</v>
      </c>
      <c r="L74" s="35">
        <v>0</v>
      </c>
      <c r="M74" s="35">
        <v>0</v>
      </c>
      <c r="N74" s="35">
        <v>0</v>
      </c>
      <c r="O74" s="29">
        <f t="shared" si="23"/>
        <v>548964.1699999999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672422.23+4058.14</f>
        <v>676480.37</v>
      </c>
      <c r="M75" s="35">
        <v>0</v>
      </c>
      <c r="N75" s="59">
        <v>0</v>
      </c>
      <c r="O75" s="26">
        <f t="shared" si="23"/>
        <v>676480.37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315561.57+2337.42</f>
        <v>317898.99</v>
      </c>
      <c r="N76" s="35">
        <v>0</v>
      </c>
      <c r="O76" s="29">
        <f t="shared" si="23"/>
        <v>317898.99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182826.75</v>
      </c>
      <c r="O77" s="26">
        <f t="shared" si="23"/>
        <v>182826.75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112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2">
        <v>2.335626359549178</v>
      </c>
      <c r="C82" s="42">
        <v>2.2985084531479663</v>
      </c>
      <c r="D82" s="42">
        <v>0</v>
      </c>
      <c r="E82" s="42">
        <v>0</v>
      </c>
      <c r="F82" s="35">
        <v>0</v>
      </c>
      <c r="G82" s="35">
        <v>0</v>
      </c>
      <c r="H82" s="42">
        <v>0</v>
      </c>
      <c r="I82" s="42">
        <v>0</v>
      </c>
      <c r="J82" s="42">
        <v>0</v>
      </c>
      <c r="K82" s="42">
        <v>0</v>
      </c>
      <c r="L82" s="35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82</v>
      </c>
      <c r="B83" s="42">
        <v>2.0390231621318895</v>
      </c>
      <c r="C83" s="42">
        <v>1.9242545593119655</v>
      </c>
      <c r="D83" s="42">
        <v>0</v>
      </c>
      <c r="E83" s="42">
        <v>0</v>
      </c>
      <c r="F83" s="35">
        <v>0</v>
      </c>
      <c r="G83" s="35">
        <v>0</v>
      </c>
      <c r="H83" s="42">
        <v>0</v>
      </c>
      <c r="I83" s="42">
        <v>0</v>
      </c>
      <c r="J83" s="42">
        <v>0</v>
      </c>
      <c r="K83" s="42">
        <v>0</v>
      </c>
      <c r="L83" s="35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83</v>
      </c>
      <c r="B84" s="42">
        <v>0</v>
      </c>
      <c r="C84" s="42">
        <v>0</v>
      </c>
      <c r="D84" s="22">
        <f>(D$37+D$38+D$39)/D$7</f>
        <v>1.8685477958462833</v>
      </c>
      <c r="E84" s="42">
        <v>0</v>
      </c>
      <c r="F84" s="35">
        <v>0</v>
      </c>
      <c r="G84" s="35">
        <v>0</v>
      </c>
      <c r="H84" s="42">
        <v>0</v>
      </c>
      <c r="I84" s="42">
        <v>0</v>
      </c>
      <c r="J84" s="42">
        <v>0</v>
      </c>
      <c r="K84" s="42">
        <v>0</v>
      </c>
      <c r="L84" s="35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84</v>
      </c>
      <c r="B85" s="42">
        <v>0</v>
      </c>
      <c r="C85" s="42">
        <v>0</v>
      </c>
      <c r="D85" s="42">
        <v>0</v>
      </c>
      <c r="E85" s="22">
        <f>(E$37+E$38+E$39)/E$7</f>
        <v>2.601157773143501</v>
      </c>
      <c r="F85" s="35">
        <v>0</v>
      </c>
      <c r="G85" s="35">
        <v>0</v>
      </c>
      <c r="H85" s="42">
        <v>0</v>
      </c>
      <c r="I85" s="42">
        <v>0</v>
      </c>
      <c r="J85" s="42">
        <v>0</v>
      </c>
      <c r="K85" s="42">
        <v>0</v>
      </c>
      <c r="L85" s="35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85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2.1817635097936585</v>
      </c>
      <c r="G86" s="35">
        <v>0</v>
      </c>
      <c r="H86" s="42">
        <v>0</v>
      </c>
      <c r="I86" s="42">
        <v>0</v>
      </c>
      <c r="J86" s="42">
        <v>0</v>
      </c>
      <c r="K86" s="42">
        <v>0</v>
      </c>
      <c r="L86" s="35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86</v>
      </c>
      <c r="B87" s="42">
        <v>0</v>
      </c>
      <c r="C87" s="42">
        <v>0</v>
      </c>
      <c r="D87" s="42">
        <v>0</v>
      </c>
      <c r="E87" s="42">
        <v>0</v>
      </c>
      <c r="F87" s="35">
        <v>0</v>
      </c>
      <c r="G87" s="42">
        <f>(G$37+G$38+G$39)/G$7</f>
        <v>1.73014353535313</v>
      </c>
      <c r="H87" s="42">
        <v>0</v>
      </c>
      <c r="I87" s="42">
        <v>0</v>
      </c>
      <c r="J87" s="42">
        <v>0</v>
      </c>
      <c r="K87" s="42">
        <v>0</v>
      </c>
      <c r="L87" s="35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87</v>
      </c>
      <c r="B88" s="42">
        <v>0</v>
      </c>
      <c r="C88" s="42">
        <v>0</v>
      </c>
      <c r="D88" s="42">
        <v>0</v>
      </c>
      <c r="E88" s="42">
        <v>0</v>
      </c>
      <c r="F88" s="35">
        <v>0</v>
      </c>
      <c r="G88" s="35">
        <v>0</v>
      </c>
      <c r="H88" s="42">
        <f>(H$37+H$38+H$39)/H$7</f>
        <v>2.034882732879305</v>
      </c>
      <c r="I88" s="42">
        <v>0</v>
      </c>
      <c r="J88" s="42">
        <v>0</v>
      </c>
      <c r="K88" s="42">
        <v>0</v>
      </c>
      <c r="L88" s="35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88</v>
      </c>
      <c r="B89" s="42">
        <v>0</v>
      </c>
      <c r="C89" s="42">
        <v>0</v>
      </c>
      <c r="D89" s="42">
        <v>0</v>
      </c>
      <c r="E89" s="42">
        <v>0</v>
      </c>
      <c r="F89" s="35">
        <v>0</v>
      </c>
      <c r="G89" s="35">
        <v>0</v>
      </c>
      <c r="H89" s="42">
        <v>0</v>
      </c>
      <c r="I89" s="42">
        <f>(I$37+I$38+I$39)/I$7</f>
        <v>1.991460672962974</v>
      </c>
      <c r="J89" s="42">
        <v>0</v>
      </c>
      <c r="K89" s="42">
        <v>0</v>
      </c>
      <c r="L89" s="35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89</v>
      </c>
      <c r="B90" s="42">
        <v>0</v>
      </c>
      <c r="C90" s="42">
        <v>0</v>
      </c>
      <c r="D90" s="42">
        <v>0</v>
      </c>
      <c r="E90" s="42">
        <v>0</v>
      </c>
      <c r="F90" s="35">
        <v>0</v>
      </c>
      <c r="G90" s="35">
        <v>0</v>
      </c>
      <c r="H90" s="42">
        <v>0</v>
      </c>
      <c r="I90" s="42">
        <v>0</v>
      </c>
      <c r="J90" s="42">
        <f>(J$37+J$38+J$39)/J$7</f>
        <v>1.976538479902783</v>
      </c>
      <c r="K90" s="42">
        <v>0</v>
      </c>
      <c r="L90" s="35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90</v>
      </c>
      <c r="B91" s="42">
        <v>0</v>
      </c>
      <c r="C91" s="42">
        <v>0</v>
      </c>
      <c r="D91" s="42">
        <v>0</v>
      </c>
      <c r="E91" s="42">
        <v>0</v>
      </c>
      <c r="F91" s="35">
        <v>0</v>
      </c>
      <c r="G91" s="35">
        <v>0</v>
      </c>
      <c r="H91" s="42">
        <v>0</v>
      </c>
      <c r="I91" s="42">
        <v>0</v>
      </c>
      <c r="J91" s="42">
        <v>0</v>
      </c>
      <c r="K91" s="42">
        <f>(K$37+K$38+K$39)/K$7</f>
        <v>2.22645435638786</v>
      </c>
      <c r="L91" s="35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91</v>
      </c>
      <c r="B92" s="42">
        <v>0</v>
      </c>
      <c r="C92" s="42">
        <v>0</v>
      </c>
      <c r="D92" s="42">
        <v>0</v>
      </c>
      <c r="E92" s="42">
        <v>0</v>
      </c>
      <c r="F92" s="35">
        <v>0</v>
      </c>
      <c r="G92" s="35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2.1286786060470027</v>
      </c>
      <c r="M92" s="42">
        <v>0</v>
      </c>
      <c r="N92" s="42">
        <v>0</v>
      </c>
      <c r="O92" s="26"/>
      <c r="X92"/>
    </row>
    <row r="93" spans="1:25" ht="18.75" customHeight="1">
      <c r="A93" s="17" t="s">
        <v>92</v>
      </c>
      <c r="B93" s="42">
        <v>0</v>
      </c>
      <c r="C93" s="42">
        <v>0</v>
      </c>
      <c r="D93" s="42">
        <v>0</v>
      </c>
      <c r="E93" s="42">
        <v>0</v>
      </c>
      <c r="F93" s="35">
        <v>0</v>
      </c>
      <c r="G93" s="35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2.5273230034485676</v>
      </c>
      <c r="N93" s="42">
        <v>0</v>
      </c>
      <c r="O93" s="60"/>
      <c r="Y93"/>
    </row>
    <row r="94" spans="1:26" ht="18.75" customHeight="1">
      <c r="A94" s="34" t="s">
        <v>93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7">
        <f>(N$37+N$38+N$39)/N$7</f>
        <v>2.4759284997638744</v>
      </c>
      <c r="O94" s="48"/>
      <c r="P94"/>
      <c r="Z94"/>
    </row>
    <row r="95" spans="1:14" ht="21" customHeight="1">
      <c r="A95" s="65" t="s">
        <v>101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7.25" customHeight="1">
      <c r="A96" s="69" t="s">
        <v>107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ht="17.25" customHeight="1">
      <c r="A97" s="77" t="s">
        <v>108</v>
      </c>
    </row>
    <row r="98" spans="1:2" ht="17.25" customHeight="1">
      <c r="A98" s="77" t="s">
        <v>109</v>
      </c>
      <c r="B98" s="40"/>
    </row>
    <row r="99" spans="1:9" ht="17.25" customHeight="1">
      <c r="A99" s="77" t="s">
        <v>110</v>
      </c>
      <c r="H99" s="41"/>
      <c r="I99" s="41"/>
    </row>
    <row r="100" spans="1:14" ht="17.25" customHeight="1">
      <c r="A100" s="78" t="s">
        <v>113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</sheetData>
  <sheetProtection/>
  <mergeCells count="8">
    <mergeCell ref="A100:N100"/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2017-10-09T19:15:47Z</dcterms:modified>
  <cp:category/>
  <cp:version/>
  <cp:contentType/>
  <cp:contentStatus/>
</cp:coreProperties>
</file>