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<sst xmlns="http://schemas.openxmlformats.org/spreadsheetml/2006/main" count="111" uniqueCount="109">
  <si>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</si>
  <si>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</si>
  <si>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</si>
  <si>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</si>
  <si>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</si>
  <si>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</si>
  <si>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</si>
  <si>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</si>
  <si>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</si>
  <si>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</si>
  <si>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</si>
  <si>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</si>
  <si>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</si>
  <si>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</si>
  <si>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</si>
  <si>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</si>
  <si>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</si>
  <si>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</si>
  <si>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</si>
  <si>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</si>
  <si>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</si>
  <si>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</si>
  <si>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</si>
  <si>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</si>
  <si>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</si>
  <si>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</si>
  <si>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</si>
  <si>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</si>
  <si>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</si>
  <si>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</si>
  <si>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</si>
  <si>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</si>
  <si>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</si>
  <si>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</si>
  <si>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</si>
  <si>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</si>
  <si>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</si>
  <si>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</si>
  <si>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</si>
  <si>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</si>
  <si>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</si>
  <si>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</si>
  <si>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</si>
  <si>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</si>
  <si>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</si>
  <si>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</si>
  <si>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</si>
  <si>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</si>
  <si>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</si>
  <si>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</si>
  <si>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</si>
  <si>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</si>
  <si>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</si>
  <si>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</si>
  <si>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</si>
  <si>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</si>
  <si>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</si>
  <si>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</si>
  <si>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</si>
  <si>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</si>
  <si>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</si>
  <si>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</si>
  <si>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</si>
  <si>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</si>
  <si>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</si>
  <si>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</si>
  <si>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</si>
  <si>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</si>
  <si>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</si>
  <si>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</si>
  <si>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</si>
  <si>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</si>
  <si>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</si>
  <si>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</si>
  <si>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</si>
  <si>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</si>
  <si>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</si>
  <si>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</si>
  <si>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</si>
  <si>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</si>
  <si>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</si>
  <si>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</si>
  <si>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</si>
  <si>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</si>
  <si>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</si>
  <si>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</si>
  <si>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</si>
  <si>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</si>
  <si>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</si>
  <si>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</si>
  <si>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</si>
  <si>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</si>
  <si>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</si>
  <si>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</si>
  <si>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</si>
  <si>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</si>
  <si>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</si>
  <si>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</si>
  <si>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</si>
  <si>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</si>
  <si>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</si>
  <si>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</si>
  <si>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</si>
  <si>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</si>
  <si>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</si>
  <si>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</si>
  <si>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</si>
  <si>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</si>
  <si>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OPERAÇÃO 01/10/17 - VENCIMENTO 06/10/17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</si>
</sst>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183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183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183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102</v>
      </c>
      <c r="I5" s="4" t="s">
        <v>101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67" t="s">
        <v>29</v>
      </c>
      <c r="I6" s="67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210071</v>
      </c>
      <c r="C7" s="10">
        <f>C8+C20+C24</f>
        <v>137747</v>
      </c>
      <c r="D7" s="10">
        <f>D8+D20+D24</f>
        <v>169525</v>
      </c>
      <c r="E7" s="10">
        <f>E8+E20+E24</f>
        <v>21684</v>
      </c>
      <c r="F7" s="10">
        <f aca="true" t="shared" si="0" ref="F7:N7">F8+F20+F24</f>
        <v>142643</v>
      </c>
      <c r="G7" s="10">
        <f t="shared" si="0"/>
        <v>201783</v>
      </c>
      <c r="H7" s="10">
        <f>H8+H20+H24</f>
        <v>140693</v>
      </c>
      <c r="I7" s="10">
        <f>I8+I20+I24</f>
        <v>35930</v>
      </c>
      <c r="J7" s="10">
        <f>J8+J20+J24</f>
        <v>188385</v>
      </c>
      <c r="K7" s="10">
        <f>K8+K20+K24</f>
        <v>131721</v>
      </c>
      <c r="L7" s="10">
        <f>L8+L20+L24</f>
        <v>183118</v>
      </c>
      <c r="M7" s="10">
        <f t="shared" si="0"/>
        <v>56135</v>
      </c>
      <c r="N7" s="10">
        <f t="shared" si="0"/>
        <v>29032</v>
      </c>
      <c r="O7" s="10">
        <f>+O8+O20+O24</f>
        <v>1648467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92951</v>
      </c>
      <c r="C8" s="12">
        <f>+C9+C12+C16</f>
        <v>65068</v>
      </c>
      <c r="D8" s="12">
        <f>+D9+D12+D16</f>
        <v>80913</v>
      </c>
      <c r="E8" s="12">
        <f>+E9+E12+E16</f>
        <v>9271</v>
      </c>
      <c r="F8" s="12">
        <f aca="true" t="shared" si="1" ref="F8:N8">+F9+F12+F16</f>
        <v>63989</v>
      </c>
      <c r="G8" s="12">
        <f t="shared" si="1"/>
        <v>93849</v>
      </c>
      <c r="H8" s="12">
        <f>+H9+H12+H16</f>
        <v>65621</v>
      </c>
      <c r="I8" s="12">
        <f>+I9+I12+I16</f>
        <v>16878</v>
      </c>
      <c r="J8" s="12">
        <f>+J9+J12+J16</f>
        <v>86805</v>
      </c>
      <c r="K8" s="12">
        <f>+K9+K12+K16</f>
        <v>62644</v>
      </c>
      <c r="L8" s="12">
        <f>+L9+L12+L16</f>
        <v>83150</v>
      </c>
      <c r="M8" s="12">
        <f t="shared" si="1"/>
        <v>28693</v>
      </c>
      <c r="N8" s="12">
        <f t="shared" si="1"/>
        <v>15446</v>
      </c>
      <c r="O8" s="12">
        <f>SUM(B8:N8)</f>
        <v>765278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14117</v>
      </c>
      <c r="C9" s="14">
        <v>12673</v>
      </c>
      <c r="D9" s="14">
        <v>10737</v>
      </c>
      <c r="E9" s="14">
        <v>964</v>
      </c>
      <c r="F9" s="14">
        <v>8653</v>
      </c>
      <c r="G9" s="14">
        <v>14766</v>
      </c>
      <c r="H9" s="14">
        <v>12583</v>
      </c>
      <c r="I9" s="14">
        <v>3431</v>
      </c>
      <c r="J9" s="14">
        <v>8881</v>
      </c>
      <c r="K9" s="14">
        <v>10969</v>
      </c>
      <c r="L9" s="14">
        <v>9747</v>
      </c>
      <c r="M9" s="14">
        <v>4545</v>
      </c>
      <c r="N9" s="14">
        <v>2215</v>
      </c>
      <c r="O9" s="12">
        <f aca="true" t="shared" si="2" ref="O9:O19">SUM(B9:N9)</f>
        <v>114281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14117</v>
      </c>
      <c r="C10" s="14">
        <f>+C9-C11</f>
        <v>12673</v>
      </c>
      <c r="D10" s="14">
        <f>+D9-D11</f>
        <v>10737</v>
      </c>
      <c r="E10" s="14">
        <f>+E9-E11</f>
        <v>964</v>
      </c>
      <c r="F10" s="14">
        <f aca="true" t="shared" si="3" ref="F10:N10">+F9-F11</f>
        <v>8653</v>
      </c>
      <c r="G10" s="14">
        <f t="shared" si="3"/>
        <v>14766</v>
      </c>
      <c r="H10" s="14">
        <f>+H9-H11</f>
        <v>12583</v>
      </c>
      <c r="I10" s="14">
        <f>+I9-I11</f>
        <v>3431</v>
      </c>
      <c r="J10" s="14">
        <f>+J9-J11</f>
        <v>8881</v>
      </c>
      <c r="K10" s="14">
        <f>+K9-K11</f>
        <v>10969</v>
      </c>
      <c r="L10" s="14">
        <f>+L9-L11</f>
        <v>9747</v>
      </c>
      <c r="M10" s="14">
        <f t="shared" si="3"/>
        <v>4545</v>
      </c>
      <c r="N10" s="14">
        <f t="shared" si="3"/>
        <v>2215</v>
      </c>
      <c r="O10" s="12">
        <f t="shared" si="2"/>
        <v>114281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72677</v>
      </c>
      <c r="C12" s="14">
        <f>C13+C14+C15</f>
        <v>48585</v>
      </c>
      <c r="D12" s="14">
        <f>D13+D14+D15</f>
        <v>65569</v>
      </c>
      <c r="E12" s="14">
        <f>E13+E14+E15</f>
        <v>7694</v>
      </c>
      <c r="F12" s="14">
        <f aca="true" t="shared" si="4" ref="F12:N12">F13+F14+F15</f>
        <v>51331</v>
      </c>
      <c r="G12" s="14">
        <f t="shared" si="4"/>
        <v>73187</v>
      </c>
      <c r="H12" s="14">
        <f>H13+H14+H15</f>
        <v>49330</v>
      </c>
      <c r="I12" s="14">
        <f>I13+I14+I15</f>
        <v>12465</v>
      </c>
      <c r="J12" s="14">
        <f>J13+J14+J15</f>
        <v>72130</v>
      </c>
      <c r="K12" s="14">
        <f>K13+K14+K15</f>
        <v>47857</v>
      </c>
      <c r="L12" s="14">
        <f>L13+L14+L15</f>
        <v>67347</v>
      </c>
      <c r="M12" s="14">
        <f t="shared" si="4"/>
        <v>22636</v>
      </c>
      <c r="N12" s="14">
        <f t="shared" si="4"/>
        <v>12487</v>
      </c>
      <c r="O12" s="12">
        <f t="shared" si="2"/>
        <v>603295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33265</v>
      </c>
      <c r="C13" s="14">
        <v>23334</v>
      </c>
      <c r="D13" s="14">
        <v>30042</v>
      </c>
      <c r="E13" s="14">
        <v>3631</v>
      </c>
      <c r="F13" s="14">
        <v>23933</v>
      </c>
      <c r="G13" s="14">
        <v>34332</v>
      </c>
      <c r="H13" s="14">
        <v>23705</v>
      </c>
      <c r="I13" s="14">
        <v>5942</v>
      </c>
      <c r="J13" s="14">
        <v>34035</v>
      </c>
      <c r="K13" s="14">
        <v>21603</v>
      </c>
      <c r="L13" s="14">
        <v>29666</v>
      </c>
      <c r="M13" s="14">
        <v>9308</v>
      </c>
      <c r="N13" s="14">
        <v>4888</v>
      </c>
      <c r="O13" s="12">
        <f t="shared" si="2"/>
        <v>277684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38300</v>
      </c>
      <c r="C14" s="14">
        <v>24150</v>
      </c>
      <c r="D14" s="14">
        <v>34722</v>
      </c>
      <c r="E14" s="14">
        <v>3913</v>
      </c>
      <c r="F14" s="14">
        <v>26508</v>
      </c>
      <c r="G14" s="14">
        <v>36996</v>
      </c>
      <c r="H14" s="14">
        <v>24678</v>
      </c>
      <c r="I14" s="14">
        <v>6275</v>
      </c>
      <c r="J14" s="14">
        <v>37280</v>
      </c>
      <c r="K14" s="14">
        <v>25425</v>
      </c>
      <c r="L14" s="14">
        <v>36786</v>
      </c>
      <c r="M14" s="14">
        <v>12877</v>
      </c>
      <c r="N14" s="14">
        <v>7381</v>
      </c>
      <c r="O14" s="12">
        <f t="shared" si="2"/>
        <v>315291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1112</v>
      </c>
      <c r="C15" s="14">
        <v>1101</v>
      </c>
      <c r="D15" s="14">
        <v>805</v>
      </c>
      <c r="E15" s="14">
        <v>150</v>
      </c>
      <c r="F15" s="14">
        <v>890</v>
      </c>
      <c r="G15" s="14">
        <v>1859</v>
      </c>
      <c r="H15" s="14">
        <v>947</v>
      </c>
      <c r="I15" s="14">
        <v>248</v>
      </c>
      <c r="J15" s="14">
        <v>815</v>
      </c>
      <c r="K15" s="14">
        <v>829</v>
      </c>
      <c r="L15" s="14">
        <v>895</v>
      </c>
      <c r="M15" s="14">
        <v>451</v>
      </c>
      <c r="N15" s="14">
        <v>218</v>
      </c>
      <c r="O15" s="12">
        <f t="shared" si="2"/>
        <v>10320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6157</v>
      </c>
      <c r="C16" s="14">
        <f>C17+C18+C19</f>
        <v>3810</v>
      </c>
      <c r="D16" s="14">
        <f>D17+D18+D19</f>
        <v>4607</v>
      </c>
      <c r="E16" s="14">
        <f>E17+E18+E19</f>
        <v>613</v>
      </c>
      <c r="F16" s="14">
        <f aca="true" t="shared" si="5" ref="F16:N16">F17+F18+F19</f>
        <v>4005</v>
      </c>
      <c r="G16" s="14">
        <f t="shared" si="5"/>
        <v>5896</v>
      </c>
      <c r="H16" s="14">
        <f>H17+H18+H19</f>
        <v>3708</v>
      </c>
      <c r="I16" s="14">
        <f>I17+I18+I19</f>
        <v>982</v>
      </c>
      <c r="J16" s="14">
        <f>J17+J18+J19</f>
        <v>5794</v>
      </c>
      <c r="K16" s="14">
        <f>K17+K18+K19</f>
        <v>3818</v>
      </c>
      <c r="L16" s="14">
        <f>L17+L18+L19</f>
        <v>6056</v>
      </c>
      <c r="M16" s="14">
        <f t="shared" si="5"/>
        <v>1512</v>
      </c>
      <c r="N16" s="14">
        <f t="shared" si="5"/>
        <v>744</v>
      </c>
      <c r="O16" s="12">
        <f t="shared" si="2"/>
        <v>47702</v>
      </c>
    </row>
    <row r="17" spans="1:26" ht="18.75" customHeight="1">
      <c r="A17" s="15" t="s">
        <v>16</v>
      </c>
      <c r="B17" s="14">
        <v>6134</v>
      </c>
      <c r="C17" s="14">
        <v>3787</v>
      </c>
      <c r="D17" s="14">
        <v>4581</v>
      </c>
      <c r="E17" s="14">
        <v>610</v>
      </c>
      <c r="F17" s="14">
        <v>3986</v>
      </c>
      <c r="G17" s="14">
        <v>5868</v>
      </c>
      <c r="H17" s="14">
        <v>3686</v>
      </c>
      <c r="I17" s="14">
        <v>980</v>
      </c>
      <c r="J17" s="14">
        <v>5772</v>
      </c>
      <c r="K17" s="14">
        <v>3800</v>
      </c>
      <c r="L17" s="14">
        <v>6031</v>
      </c>
      <c r="M17" s="14">
        <v>1487</v>
      </c>
      <c r="N17" s="14">
        <v>731</v>
      </c>
      <c r="O17" s="12">
        <f t="shared" si="2"/>
        <v>47453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19</v>
      </c>
      <c r="C18" s="14">
        <v>17</v>
      </c>
      <c r="D18" s="14">
        <v>23</v>
      </c>
      <c r="E18" s="14">
        <v>3</v>
      </c>
      <c r="F18" s="14">
        <v>19</v>
      </c>
      <c r="G18" s="14">
        <v>22</v>
      </c>
      <c r="H18" s="14">
        <v>20</v>
      </c>
      <c r="I18" s="14">
        <v>1</v>
      </c>
      <c r="J18" s="14">
        <v>19</v>
      </c>
      <c r="K18" s="14">
        <v>18</v>
      </c>
      <c r="L18" s="14">
        <v>23</v>
      </c>
      <c r="M18" s="14">
        <v>22</v>
      </c>
      <c r="N18" s="14">
        <v>13</v>
      </c>
      <c r="O18" s="12">
        <f t="shared" si="2"/>
        <v>219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6</v>
      </c>
      <c r="D19" s="14">
        <v>3</v>
      </c>
      <c r="E19" s="14">
        <v>0</v>
      </c>
      <c r="F19" s="14">
        <v>0</v>
      </c>
      <c r="G19" s="14">
        <v>6</v>
      </c>
      <c r="H19" s="14">
        <v>2</v>
      </c>
      <c r="I19" s="14">
        <v>1</v>
      </c>
      <c r="J19" s="14">
        <v>3</v>
      </c>
      <c r="K19" s="14">
        <v>0</v>
      </c>
      <c r="L19" s="14">
        <v>2</v>
      </c>
      <c r="M19" s="14">
        <v>3</v>
      </c>
      <c r="N19" s="14">
        <v>0</v>
      </c>
      <c r="O19" s="12">
        <f t="shared" si="2"/>
        <v>30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51891</v>
      </c>
      <c r="C20" s="18">
        <f>C21+C22+C23</f>
        <v>29580</v>
      </c>
      <c r="D20" s="18">
        <f>D21+D22+D23</f>
        <v>37013</v>
      </c>
      <c r="E20" s="18">
        <f>E21+E22+E23</f>
        <v>4916</v>
      </c>
      <c r="F20" s="18">
        <f aca="true" t="shared" si="6" ref="F20:N20">F21+F22+F23</f>
        <v>31169</v>
      </c>
      <c r="G20" s="18">
        <f t="shared" si="6"/>
        <v>41550</v>
      </c>
      <c r="H20" s="18">
        <f>H21+H22+H23</f>
        <v>31690</v>
      </c>
      <c r="I20" s="18">
        <f>I21+I22+I23</f>
        <v>7984</v>
      </c>
      <c r="J20" s="18">
        <f>J21+J22+J23</f>
        <v>49502</v>
      </c>
      <c r="K20" s="18">
        <f>K21+K22+K23</f>
        <v>30158</v>
      </c>
      <c r="L20" s="18">
        <f>L21+L22+L23</f>
        <v>55131</v>
      </c>
      <c r="M20" s="18">
        <f t="shared" si="6"/>
        <v>15011</v>
      </c>
      <c r="N20" s="18">
        <f t="shared" si="6"/>
        <v>7710</v>
      </c>
      <c r="O20" s="12">
        <f aca="true" t="shared" si="7" ref="O20:O26">SUM(B20:N20)</f>
        <v>393305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26871</v>
      </c>
      <c r="C21" s="14">
        <v>16765</v>
      </c>
      <c r="D21" s="14">
        <v>17868</v>
      </c>
      <c r="E21" s="14">
        <v>2620</v>
      </c>
      <c r="F21" s="14">
        <v>16465</v>
      </c>
      <c r="G21" s="14">
        <v>21393</v>
      </c>
      <c r="H21" s="14">
        <v>17671</v>
      </c>
      <c r="I21" s="14">
        <v>4513</v>
      </c>
      <c r="J21" s="14">
        <v>26400</v>
      </c>
      <c r="K21" s="14">
        <v>15638</v>
      </c>
      <c r="L21" s="14">
        <v>27269</v>
      </c>
      <c r="M21" s="14">
        <v>7603</v>
      </c>
      <c r="N21" s="14">
        <v>3767</v>
      </c>
      <c r="O21" s="12">
        <f t="shared" si="7"/>
        <v>204843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24468</v>
      </c>
      <c r="C22" s="14">
        <v>12409</v>
      </c>
      <c r="D22" s="14">
        <v>18836</v>
      </c>
      <c r="E22" s="14">
        <v>2228</v>
      </c>
      <c r="F22" s="14">
        <v>14325</v>
      </c>
      <c r="G22" s="14">
        <v>19532</v>
      </c>
      <c r="H22" s="14">
        <v>13673</v>
      </c>
      <c r="I22" s="14">
        <v>3391</v>
      </c>
      <c r="J22" s="14">
        <v>22712</v>
      </c>
      <c r="K22" s="14">
        <v>14177</v>
      </c>
      <c r="L22" s="14">
        <v>27359</v>
      </c>
      <c r="M22" s="14">
        <v>7230</v>
      </c>
      <c r="N22" s="14">
        <v>3856</v>
      </c>
      <c r="O22" s="12">
        <f t="shared" si="7"/>
        <v>184196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552</v>
      </c>
      <c r="C23" s="14">
        <v>406</v>
      </c>
      <c r="D23" s="14">
        <v>309</v>
      </c>
      <c r="E23" s="14">
        <v>68</v>
      </c>
      <c r="F23" s="14">
        <v>379</v>
      </c>
      <c r="G23" s="14">
        <v>625</v>
      </c>
      <c r="H23" s="14">
        <v>346</v>
      </c>
      <c r="I23" s="14">
        <v>80</v>
      </c>
      <c r="J23" s="14">
        <v>390</v>
      </c>
      <c r="K23" s="14">
        <v>343</v>
      </c>
      <c r="L23" s="14">
        <v>503</v>
      </c>
      <c r="M23" s="14">
        <v>178</v>
      </c>
      <c r="N23" s="14">
        <v>87</v>
      </c>
      <c r="O23" s="12">
        <f t="shared" si="7"/>
        <v>4266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65229</v>
      </c>
      <c r="C24" s="14">
        <f>C25+C26</f>
        <v>43099</v>
      </c>
      <c r="D24" s="14">
        <f>D25+D26</f>
        <v>51599</v>
      </c>
      <c r="E24" s="14">
        <f>E25+E26</f>
        <v>7497</v>
      </c>
      <c r="F24" s="14">
        <f aca="true" t="shared" si="8" ref="F24:N24">F25+F26</f>
        <v>47485</v>
      </c>
      <c r="G24" s="14">
        <f t="shared" si="8"/>
        <v>66384</v>
      </c>
      <c r="H24" s="14">
        <f>H25+H26</f>
        <v>43382</v>
      </c>
      <c r="I24" s="14">
        <f>I25+I26</f>
        <v>11068</v>
      </c>
      <c r="J24" s="14">
        <f>J25+J26</f>
        <v>52078</v>
      </c>
      <c r="K24" s="14">
        <f>K25+K26</f>
        <v>38919</v>
      </c>
      <c r="L24" s="14">
        <f>L25+L26</f>
        <v>44837</v>
      </c>
      <c r="M24" s="14">
        <f t="shared" si="8"/>
        <v>12431</v>
      </c>
      <c r="N24" s="14">
        <f t="shared" si="8"/>
        <v>5876</v>
      </c>
      <c r="O24" s="12">
        <f t="shared" si="7"/>
        <v>489884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42</v>
      </c>
      <c r="B25" s="14">
        <v>34875</v>
      </c>
      <c r="C25" s="14">
        <v>26729</v>
      </c>
      <c r="D25" s="14">
        <v>30815</v>
      </c>
      <c r="E25" s="14">
        <v>4730</v>
      </c>
      <c r="F25" s="14">
        <v>28983</v>
      </c>
      <c r="G25" s="14">
        <v>41499</v>
      </c>
      <c r="H25" s="14">
        <v>27310</v>
      </c>
      <c r="I25" s="14">
        <v>7585</v>
      </c>
      <c r="J25" s="14">
        <v>28464</v>
      </c>
      <c r="K25" s="14">
        <v>24514</v>
      </c>
      <c r="L25" s="14">
        <v>25367</v>
      </c>
      <c r="M25" s="14">
        <v>6973</v>
      </c>
      <c r="N25" s="14">
        <v>3073</v>
      </c>
      <c r="O25" s="12">
        <f t="shared" si="7"/>
        <v>290917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43</v>
      </c>
      <c r="B26" s="14">
        <v>30354</v>
      </c>
      <c r="C26" s="14">
        <v>16370</v>
      </c>
      <c r="D26" s="14">
        <v>20784</v>
      </c>
      <c r="E26" s="14">
        <v>2767</v>
      </c>
      <c r="F26" s="14">
        <v>18502</v>
      </c>
      <c r="G26" s="14">
        <v>24885</v>
      </c>
      <c r="H26" s="14">
        <v>16072</v>
      </c>
      <c r="I26" s="14">
        <v>3483</v>
      </c>
      <c r="J26" s="14">
        <v>23614</v>
      </c>
      <c r="K26" s="14">
        <v>14405</v>
      </c>
      <c r="L26" s="14">
        <v>19470</v>
      </c>
      <c r="M26" s="14">
        <v>5458</v>
      </c>
      <c r="N26" s="14">
        <v>2803</v>
      </c>
      <c r="O26" s="12">
        <f t="shared" si="7"/>
        <v>198967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44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5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45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3" t="s">
        <v>46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6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ht="18.75" customHeight="1">
      <c r="A32" s="56" t="s">
        <v>47</v>
      </c>
      <c r="B32" s="57">
        <f>B33*B34</f>
        <v>3257.0800000000004</v>
      </c>
      <c r="C32" s="57">
        <f aca="true" t="shared" si="10" ref="C32:N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2242.7200000000003</v>
      </c>
      <c r="I32" s="57">
        <f t="shared" si="10"/>
        <v>654.84</v>
      </c>
      <c r="J32" s="57">
        <f t="shared" si="10"/>
        <v>2546.6000000000004</v>
      </c>
      <c r="K32" s="57">
        <f t="shared" si="10"/>
        <v>2118.6</v>
      </c>
      <c r="L32" s="57">
        <f t="shared" si="10"/>
        <v>2602.2400000000002</v>
      </c>
      <c r="M32" s="57">
        <f t="shared" si="10"/>
        <v>1271.16</v>
      </c>
      <c r="N32" s="57">
        <f t="shared" si="10"/>
        <v>719.0400000000001</v>
      </c>
      <c r="O32" s="25">
        <f>SUM(B32:N32)</f>
        <v>25436.04</v>
      </c>
    </row>
    <row r="33" spans="1:26" ht="18.75" customHeight="1">
      <c r="A33" s="53" t="s">
        <v>48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524</v>
      </c>
      <c r="I33" s="59">
        <v>153</v>
      </c>
      <c r="J33" s="59">
        <v>595</v>
      </c>
      <c r="K33" s="59">
        <v>495</v>
      </c>
      <c r="L33" s="59">
        <v>608</v>
      </c>
      <c r="M33" s="59">
        <v>297</v>
      </c>
      <c r="N33" s="59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3" t="s">
        <v>49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 s="55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8.75" customHeight="1">
      <c r="A36" s="60" t="s">
        <v>50</v>
      </c>
      <c r="B36" s="61">
        <f>B37+B38+B39+B40</f>
        <v>444845.14868766005</v>
      </c>
      <c r="C36" s="61">
        <f aca="true" t="shared" si="11" ref="C36:N36">C37+C38+C39+C40</f>
        <v>282409.47998350003</v>
      </c>
      <c r="D36" s="61">
        <f t="shared" si="11"/>
        <v>328114.11972625</v>
      </c>
      <c r="E36" s="61">
        <f t="shared" si="11"/>
        <v>56762.7025856</v>
      </c>
      <c r="F36" s="61">
        <f t="shared" si="11"/>
        <v>312401.65883815</v>
      </c>
      <c r="G36" s="61">
        <f t="shared" si="11"/>
        <v>350697.47839999996</v>
      </c>
      <c r="H36" s="61">
        <f t="shared" si="11"/>
        <v>291145.5105</v>
      </c>
      <c r="I36" s="61">
        <f>I37+I38+I39+I40</f>
        <v>71975.897186</v>
      </c>
      <c r="J36" s="61">
        <f>J37+J38+J39+J40</f>
        <v>377781.378443</v>
      </c>
      <c r="K36" s="61">
        <f>K37+K38+K39+K40</f>
        <v>297932.00913029996</v>
      </c>
      <c r="L36" s="61">
        <f>L37+L38+L39+L40</f>
        <v>395136.01715167996</v>
      </c>
      <c r="M36" s="61">
        <f t="shared" si="11"/>
        <v>144991.95532305</v>
      </c>
      <c r="N36" s="61">
        <f t="shared" si="11"/>
        <v>72360.68395391999</v>
      </c>
      <c r="O36" s="61">
        <f>O37+O38+O39+O40</f>
        <v>3426554.0399091095</v>
      </c>
    </row>
    <row r="37" spans="1:15" ht="18.75" customHeight="1">
      <c r="A37" s="58" t="s">
        <v>51</v>
      </c>
      <c r="B37" s="55">
        <f aca="true" t="shared" si="12" ref="B37:N37">B29*B7</f>
        <v>438817.31190000003</v>
      </c>
      <c r="C37" s="55">
        <f t="shared" si="12"/>
        <v>277973.446</v>
      </c>
      <c r="D37" s="55">
        <f t="shared" si="12"/>
        <v>316706.60500000004</v>
      </c>
      <c r="E37" s="55">
        <f t="shared" si="12"/>
        <v>56252.6328</v>
      </c>
      <c r="F37" s="55">
        <f t="shared" si="12"/>
        <v>311147.1759</v>
      </c>
      <c r="G37" s="55">
        <f t="shared" si="12"/>
        <v>349064.4117</v>
      </c>
      <c r="H37" s="55">
        <f t="shared" si="12"/>
        <v>286183.6313</v>
      </c>
      <c r="I37" s="55">
        <f>I29*I7</f>
        <v>71522.258</v>
      </c>
      <c r="J37" s="55">
        <f>J29*J7</f>
        <v>372248.76</v>
      </c>
      <c r="K37" s="55">
        <f>K29*K7</f>
        <v>293145.0855</v>
      </c>
      <c r="L37" s="55">
        <f>L29*L7</f>
        <v>389620.1686</v>
      </c>
      <c r="M37" s="55">
        <f t="shared" si="12"/>
        <v>141797.00999999998</v>
      </c>
      <c r="N37" s="55">
        <f t="shared" si="12"/>
        <v>71854.2</v>
      </c>
      <c r="O37" s="57">
        <f>SUM(B37:N37)</f>
        <v>3376332.6966999997</v>
      </c>
    </row>
    <row r="38" spans="1:15" ht="18.75" customHeight="1">
      <c r="A38" s="58" t="s">
        <v>52</v>
      </c>
      <c r="B38" s="55">
        <f aca="true" t="shared" si="13" ref="B38:N38">B30*B7</f>
        <v>-1301.29321234</v>
      </c>
      <c r="C38" s="55">
        <f t="shared" si="13"/>
        <v>-808.5060165</v>
      </c>
      <c r="D38" s="55">
        <f t="shared" si="13"/>
        <v>-940.8552737499999</v>
      </c>
      <c r="E38" s="55">
        <f t="shared" si="13"/>
        <v>-136.2102144</v>
      </c>
      <c r="F38" s="55">
        <f t="shared" si="13"/>
        <v>-906.91706185</v>
      </c>
      <c r="G38" s="55">
        <f t="shared" si="13"/>
        <v>-1029.0933</v>
      </c>
      <c r="H38" s="55">
        <f t="shared" si="13"/>
        <v>-787.8808</v>
      </c>
      <c r="I38" s="55">
        <f>I30*I7</f>
        <v>-201.200814</v>
      </c>
      <c r="J38" s="55">
        <f>J30*J7</f>
        <v>-1071.571557</v>
      </c>
      <c r="K38" s="55">
        <f>K30*K7</f>
        <v>-838.4963697000001</v>
      </c>
      <c r="L38" s="55">
        <f>L30*L7</f>
        <v>-1144.53144832</v>
      </c>
      <c r="M38" s="55">
        <f t="shared" si="13"/>
        <v>-413.63467694999997</v>
      </c>
      <c r="N38" s="55">
        <f t="shared" si="13"/>
        <v>-212.55604608000002</v>
      </c>
      <c r="O38" s="25">
        <f>SUM(B38:N38)</f>
        <v>-9792.74679089</v>
      </c>
    </row>
    <row r="39" spans="1:15" ht="18.75" customHeight="1">
      <c r="A39" s="58" t="s">
        <v>53</v>
      </c>
      <c r="B39" s="55">
        <f aca="true" t="shared" si="14" ref="B39:N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2242.7200000000003</v>
      </c>
      <c r="I39" s="55">
        <f>I32</f>
        <v>654.84</v>
      </c>
      <c r="J39" s="55">
        <f>J32</f>
        <v>2546.6000000000004</v>
      </c>
      <c r="K39" s="55">
        <f>K32</f>
        <v>2118.6</v>
      </c>
      <c r="L39" s="55">
        <f>L32</f>
        <v>2602.2400000000002</v>
      </c>
      <c r="M39" s="55">
        <f t="shared" si="14"/>
        <v>1271.16</v>
      </c>
      <c r="N39" s="55">
        <f t="shared" si="14"/>
        <v>719.0400000000001</v>
      </c>
      <c r="O39" s="57">
        <f>SUM(B39:N39)</f>
        <v>25436.04</v>
      </c>
    </row>
    <row r="40" spans="1:26" ht="18.75" customHeight="1">
      <c r="A40" s="2" t="s">
        <v>54</v>
      </c>
      <c r="B40" s="55">
        <v>4072.05</v>
      </c>
      <c r="C40" s="55">
        <v>2852.02</v>
      </c>
      <c r="D40" s="55">
        <v>10186.97</v>
      </c>
      <c r="E40" s="55">
        <v>0</v>
      </c>
      <c r="F40" s="55">
        <v>0</v>
      </c>
      <c r="G40" s="55">
        <v>0</v>
      </c>
      <c r="H40" s="55">
        <v>3507.04</v>
      </c>
      <c r="I40" s="55">
        <v>0</v>
      </c>
      <c r="J40" s="55">
        <v>4057.59</v>
      </c>
      <c r="K40" s="55">
        <v>3506.82</v>
      </c>
      <c r="L40" s="55">
        <v>4058.14</v>
      </c>
      <c r="M40" s="55">
        <v>2337.42</v>
      </c>
      <c r="N40" s="55">
        <v>0</v>
      </c>
      <c r="O40" s="57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2"/>
    </row>
    <row r="42" spans="1:15" ht="18.75" customHeight="1">
      <c r="A42" s="2" t="s">
        <v>55</v>
      </c>
      <c r="B42" s="25">
        <f>+B43+B46+B58+B59</f>
        <v>-53644.6</v>
      </c>
      <c r="C42" s="25">
        <f aca="true" t="shared" si="15" ref="C42:N42">+C43+C46+C58+C59</f>
        <v>-48157.4</v>
      </c>
      <c r="D42" s="25">
        <f t="shared" si="15"/>
        <v>-40800.6</v>
      </c>
      <c r="E42" s="25">
        <f t="shared" si="15"/>
        <v>-3663.2</v>
      </c>
      <c r="F42" s="25">
        <f t="shared" si="15"/>
        <v>-32881.4</v>
      </c>
      <c r="G42" s="25">
        <f t="shared" si="15"/>
        <v>-56110.8</v>
      </c>
      <c r="H42" s="25">
        <f t="shared" si="15"/>
        <v>-47815.4</v>
      </c>
      <c r="I42" s="25">
        <f>+I43+I46+I58+I59</f>
        <v>-15037.8</v>
      </c>
      <c r="J42" s="25">
        <f>+J43+J46+J58+J59</f>
        <v>-33747.8</v>
      </c>
      <c r="K42" s="25">
        <f>+K43+K46+K58+K59</f>
        <v>-41682.2</v>
      </c>
      <c r="L42" s="25">
        <f>+L43+L46+L58+L59</f>
        <v>-37038.6</v>
      </c>
      <c r="M42" s="25">
        <f t="shared" si="15"/>
        <v>-17271</v>
      </c>
      <c r="N42" s="25">
        <f t="shared" si="15"/>
        <v>-8417</v>
      </c>
      <c r="O42" s="25">
        <f>+O43+O46+O58+O59</f>
        <v>-436267.8</v>
      </c>
    </row>
    <row r="43" spans="1:15" ht="18.75" customHeight="1">
      <c r="A43" s="17" t="s">
        <v>56</v>
      </c>
      <c r="B43" s="26">
        <f>B44+B45</f>
        <v>-53644.6</v>
      </c>
      <c r="C43" s="26">
        <f>C44+C45</f>
        <v>-48157.4</v>
      </c>
      <c r="D43" s="26">
        <f>D44+D45</f>
        <v>-40800.6</v>
      </c>
      <c r="E43" s="26">
        <f>E44+E45</f>
        <v>-3663.2</v>
      </c>
      <c r="F43" s="26">
        <f aca="true" t="shared" si="16" ref="F43:N43">F44+F45</f>
        <v>-32881.4</v>
      </c>
      <c r="G43" s="26">
        <f t="shared" si="16"/>
        <v>-56110.8</v>
      </c>
      <c r="H43" s="26">
        <f t="shared" si="16"/>
        <v>-47815.4</v>
      </c>
      <c r="I43" s="26">
        <f>I44+I45</f>
        <v>-13037.8</v>
      </c>
      <c r="J43" s="26">
        <f>J44+J45</f>
        <v>-33747.8</v>
      </c>
      <c r="K43" s="26">
        <f>K44+K45</f>
        <v>-41682.2</v>
      </c>
      <c r="L43" s="26">
        <f>L44+L45</f>
        <v>-37038.6</v>
      </c>
      <c r="M43" s="26">
        <f t="shared" si="16"/>
        <v>-17271</v>
      </c>
      <c r="N43" s="26">
        <f t="shared" si="16"/>
        <v>-8417</v>
      </c>
      <c r="O43" s="25">
        <f aca="true" t="shared" si="17" ref="O43:O59">SUM(B43:N43)</f>
        <v>-434267.8</v>
      </c>
    </row>
    <row r="44" spans="1:26" ht="18.75" customHeight="1">
      <c r="A44" s="13" t="s">
        <v>57</v>
      </c>
      <c r="B44" s="20">
        <f>ROUND(-B9*$D$3,2)</f>
        <v>-53644.6</v>
      </c>
      <c r="C44" s="20">
        <f>ROUND(-C9*$D$3,2)</f>
        <v>-48157.4</v>
      </c>
      <c r="D44" s="20">
        <f>ROUND(-D9*$D$3,2)</f>
        <v>-40800.6</v>
      </c>
      <c r="E44" s="20">
        <f>ROUND(-E9*$D$3,2)</f>
        <v>-3663.2</v>
      </c>
      <c r="F44" s="20">
        <f aca="true" t="shared" si="18" ref="F44:N44">ROUND(-F9*$D$3,2)</f>
        <v>-32881.4</v>
      </c>
      <c r="G44" s="20">
        <f t="shared" si="18"/>
        <v>-56110.8</v>
      </c>
      <c r="H44" s="20">
        <f t="shared" si="18"/>
        <v>-47815.4</v>
      </c>
      <c r="I44" s="20">
        <f>ROUND(-I9*$D$3,2)</f>
        <v>-13037.8</v>
      </c>
      <c r="J44" s="20">
        <f>ROUND(-J9*$D$3,2)</f>
        <v>-33747.8</v>
      </c>
      <c r="K44" s="20">
        <f>ROUND(-K9*$D$3,2)</f>
        <v>-41682.2</v>
      </c>
      <c r="L44" s="20">
        <f>ROUND(-L9*$D$3,2)</f>
        <v>-37038.6</v>
      </c>
      <c r="M44" s="20">
        <f t="shared" si="18"/>
        <v>-17271</v>
      </c>
      <c r="N44" s="20">
        <f t="shared" si="18"/>
        <v>-8417</v>
      </c>
      <c r="O44" s="47">
        <f t="shared" si="17"/>
        <v>-434267.8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58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7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59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60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61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62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64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104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105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106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107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68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20"/>
    </row>
    <row r="61" spans="1:26" ht="15.75">
      <c r="A61" s="2" t="s">
        <v>69</v>
      </c>
      <c r="B61" s="29">
        <f aca="true" t="shared" si="21" ref="B61:N61">+B36+B42</f>
        <v>391200.5486876601</v>
      </c>
      <c r="C61" s="29">
        <f t="shared" si="21"/>
        <v>234252.07998350004</v>
      </c>
      <c r="D61" s="29">
        <f t="shared" si="21"/>
        <v>287313.51972625003</v>
      </c>
      <c r="E61" s="29">
        <f t="shared" si="21"/>
        <v>53099.5025856</v>
      </c>
      <c r="F61" s="29">
        <f t="shared" si="21"/>
        <v>279520.25883814995</v>
      </c>
      <c r="G61" s="29">
        <f t="shared" si="21"/>
        <v>294586.6784</v>
      </c>
      <c r="H61" s="29">
        <f t="shared" si="21"/>
        <v>243330.11049999998</v>
      </c>
      <c r="I61" s="29">
        <f t="shared" si="21"/>
        <v>56938.097186</v>
      </c>
      <c r="J61" s="29">
        <f>+J36+J42</f>
        <v>344033.57844300003</v>
      </c>
      <c r="K61" s="29">
        <f>+K36+K42</f>
        <v>256249.80913029995</v>
      </c>
      <c r="L61" s="29">
        <f>+L36+L42</f>
        <v>358097.41715168</v>
      </c>
      <c r="M61" s="29">
        <f t="shared" si="21"/>
        <v>127720.95532305</v>
      </c>
      <c r="N61" s="29">
        <f t="shared" si="21"/>
        <v>63943.68395391999</v>
      </c>
      <c r="O61" s="29">
        <f>SUM(B61:N61)</f>
        <v>2990286.23990911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70</v>
      </c>
      <c r="B64" s="36">
        <f>SUM(B65:B78)</f>
        <v>391200.55</v>
      </c>
      <c r="C64" s="36">
        <f aca="true" t="shared" si="22" ref="C64:N64">SUM(C65:C78)</f>
        <v>234252.08000000002</v>
      </c>
      <c r="D64" s="36">
        <f t="shared" si="22"/>
        <v>287313.52</v>
      </c>
      <c r="E64" s="36">
        <f t="shared" si="22"/>
        <v>53099.5</v>
      </c>
      <c r="F64" s="36">
        <f t="shared" si="22"/>
        <v>279520.26</v>
      </c>
      <c r="G64" s="36">
        <f t="shared" si="22"/>
        <v>294586.68</v>
      </c>
      <c r="H64" s="36">
        <f t="shared" si="22"/>
        <v>243330.11</v>
      </c>
      <c r="I64" s="36">
        <f t="shared" si="22"/>
        <v>56938.1</v>
      </c>
      <c r="J64" s="36">
        <f t="shared" si="22"/>
        <v>344033.58</v>
      </c>
      <c r="K64" s="36">
        <f t="shared" si="22"/>
        <v>256249.81</v>
      </c>
      <c r="L64" s="36">
        <f t="shared" si="22"/>
        <v>358097.42</v>
      </c>
      <c r="M64" s="36">
        <f t="shared" si="22"/>
        <v>127720.96</v>
      </c>
      <c r="N64" s="36">
        <f t="shared" si="22"/>
        <v>63943.68</v>
      </c>
      <c r="O64" s="29">
        <f>SUM(O65:O78)</f>
        <v>2990286.2500000005</v>
      </c>
      <c r="Q64" s="68"/>
    </row>
    <row r="65" spans="1:16" ht="18.75" customHeight="1">
      <c r="A65" s="17" t="s">
        <v>71</v>
      </c>
      <c r="B65" s="36">
        <f>72777.37+567.32</f>
        <v>73344.69</v>
      </c>
      <c r="C65" s="36">
        <v>67941.88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141286.57</v>
      </c>
      <c r="P65"/>
    </row>
    <row r="66" spans="1:16" ht="18.75" customHeight="1">
      <c r="A66" s="17" t="s">
        <v>72</v>
      </c>
      <c r="B66" s="36">
        <f>314351.13+3504.73</f>
        <v>317855.86</v>
      </c>
      <c r="C66" s="36">
        <v>166310.2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484166.06</v>
      </c>
      <c r="P66"/>
    </row>
    <row r="67" spans="1:17" ht="18.75" customHeight="1">
      <c r="A67" s="17" t="s">
        <v>73</v>
      </c>
      <c r="B67" s="35">
        <v>0</v>
      </c>
      <c r="C67" s="35">
        <v>0</v>
      </c>
      <c r="D67" s="26">
        <v>287313.52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287313.52</v>
      </c>
      <c r="Q67"/>
    </row>
    <row r="68" spans="1:18" ht="18.75" customHeight="1">
      <c r="A68" s="17" t="s">
        <v>74</v>
      </c>
      <c r="B68" s="35">
        <v>0</v>
      </c>
      <c r="C68" s="35">
        <v>0</v>
      </c>
      <c r="D68" s="35">
        <v>0</v>
      </c>
      <c r="E68" s="26">
        <v>53099.5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53099.5</v>
      </c>
      <c r="R68"/>
    </row>
    <row r="69" spans="1:19" ht="18.75" customHeight="1">
      <c r="A69" s="17" t="s">
        <v>75</v>
      </c>
      <c r="B69" s="35">
        <v>0</v>
      </c>
      <c r="C69" s="35">
        <v>0</v>
      </c>
      <c r="D69" s="35">
        <v>0</v>
      </c>
      <c r="E69" s="35">
        <v>0</v>
      </c>
      <c r="F69" s="26">
        <v>279520.26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279520.26</v>
      </c>
      <c r="S69"/>
    </row>
    <row r="70" spans="1:20" ht="18.75" customHeight="1">
      <c r="A70" s="17" t="s">
        <v>76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294586.68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294586.68</v>
      </c>
      <c r="T70"/>
    </row>
    <row r="71" spans="1:21" ht="18.75" customHeight="1">
      <c r="A71" s="17" t="s">
        <v>103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243330.11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243330.11</v>
      </c>
      <c r="U71"/>
    </row>
    <row r="72" spans="1:21" ht="18.75" customHeight="1">
      <c r="A72" s="17" t="s">
        <v>77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56938.1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56938.1</v>
      </c>
      <c r="U72"/>
    </row>
    <row r="73" spans="1:22" ht="18.75" customHeight="1">
      <c r="A73" s="17" t="s">
        <v>78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344033.58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344033.58</v>
      </c>
      <c r="V73"/>
    </row>
    <row r="74" spans="1:23" ht="18.75" customHeight="1">
      <c r="A74" s="17" t="s">
        <v>79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256249.81</v>
      </c>
      <c r="L74" s="35">
        <v>0</v>
      </c>
      <c r="M74" s="35">
        <v>0</v>
      </c>
      <c r="N74" s="35">
        <v>0</v>
      </c>
      <c r="O74" s="29">
        <f t="shared" si="23"/>
        <v>256249.81</v>
      </c>
      <c r="W74"/>
    </row>
    <row r="75" spans="1:24" ht="18.75" customHeight="1">
      <c r="A75" s="17" t="s">
        <v>80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358097.42</v>
      </c>
      <c r="M75" s="35">
        <v>0</v>
      </c>
      <c r="N75" s="62">
        <v>0</v>
      </c>
      <c r="O75" s="26">
        <f t="shared" si="23"/>
        <v>358097.42</v>
      </c>
      <c r="X75"/>
    </row>
    <row r="76" spans="1:25" ht="18.75" customHeight="1">
      <c r="A76" s="17" t="s">
        <v>81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127720.96</v>
      </c>
      <c r="N76" s="35">
        <v>0</v>
      </c>
      <c r="O76" s="29">
        <f t="shared" si="23"/>
        <v>127720.96</v>
      </c>
      <c r="Y76"/>
    </row>
    <row r="77" spans="1:26" ht="18.75" customHeight="1">
      <c r="A77" s="17" t="s">
        <v>82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63943.68</v>
      </c>
      <c r="O77" s="26">
        <f t="shared" si="23"/>
        <v>63943.68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84</v>
      </c>
      <c r="B82" s="45">
        <v>2.3535769673428284</v>
      </c>
      <c r="C82" s="45">
        <v>2.301523430338816</v>
      </c>
      <c r="D82" s="45">
        <v>0</v>
      </c>
      <c r="E82" s="45">
        <v>0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45">
        <v>0</v>
      </c>
      <c r="L82" s="35">
        <v>0</v>
      </c>
      <c r="M82" s="45">
        <v>0</v>
      </c>
      <c r="N82" s="45">
        <v>0</v>
      </c>
      <c r="O82" s="29"/>
      <c r="P82"/>
    </row>
    <row r="83" spans="1:16" ht="18.75" customHeight="1">
      <c r="A83" s="17" t="s">
        <v>85</v>
      </c>
      <c r="B83" s="45">
        <v>2.0475856989664383</v>
      </c>
      <c r="C83" s="45">
        <v>1.9348199800356227</v>
      </c>
      <c r="D83" s="45">
        <v>0</v>
      </c>
      <c r="E83" s="45">
        <v>0</v>
      </c>
      <c r="F83" s="35">
        <v>0</v>
      </c>
      <c r="G83" s="35">
        <v>0</v>
      </c>
      <c r="H83" s="45">
        <v>0</v>
      </c>
      <c r="I83" s="45">
        <v>0</v>
      </c>
      <c r="J83" s="45">
        <v>0</v>
      </c>
      <c r="K83" s="45">
        <v>0</v>
      </c>
      <c r="L83" s="35">
        <v>0</v>
      </c>
      <c r="M83" s="45">
        <v>0</v>
      </c>
      <c r="N83" s="45">
        <v>0</v>
      </c>
      <c r="O83" s="29"/>
      <c r="P83"/>
    </row>
    <row r="84" spans="1:17" ht="18.75" customHeight="1">
      <c r="A84" s="17" t="s">
        <v>86</v>
      </c>
      <c r="B84" s="45">
        <v>0</v>
      </c>
      <c r="C84" s="45">
        <v>0</v>
      </c>
      <c r="D84" s="22">
        <f>(D$37+D$38+D$39)/D$7</f>
        <v>1.8753997919259697</v>
      </c>
      <c r="E84" s="45">
        <v>0</v>
      </c>
      <c r="F84" s="35">
        <v>0</v>
      </c>
      <c r="G84" s="35">
        <v>0</v>
      </c>
      <c r="H84" s="45">
        <v>0</v>
      </c>
      <c r="I84" s="45">
        <v>0</v>
      </c>
      <c r="J84" s="45">
        <v>0</v>
      </c>
      <c r="K84" s="45">
        <v>0</v>
      </c>
      <c r="L84" s="35">
        <v>0</v>
      </c>
      <c r="M84" s="45">
        <v>0</v>
      </c>
      <c r="N84" s="45">
        <v>0</v>
      </c>
      <c r="O84" s="26"/>
      <c r="Q84"/>
    </row>
    <row r="85" spans="1:18" ht="18.75" customHeight="1">
      <c r="A85" s="17" t="s">
        <v>87</v>
      </c>
      <c r="B85" s="45">
        <v>0</v>
      </c>
      <c r="C85" s="45">
        <v>0</v>
      </c>
      <c r="D85" s="45">
        <v>0</v>
      </c>
      <c r="E85" s="22">
        <f>(E$37+E$38+E$39)/E$7</f>
        <v>2.617722864121011</v>
      </c>
      <c r="F85" s="35">
        <v>0</v>
      </c>
      <c r="G85" s="35">
        <v>0</v>
      </c>
      <c r="H85" s="45">
        <v>0</v>
      </c>
      <c r="I85" s="45">
        <v>0</v>
      </c>
      <c r="J85" s="45">
        <v>0</v>
      </c>
      <c r="K85" s="45">
        <v>0</v>
      </c>
      <c r="L85" s="35">
        <v>0</v>
      </c>
      <c r="M85" s="45">
        <v>0</v>
      </c>
      <c r="N85" s="45">
        <v>0</v>
      </c>
      <c r="O85" s="29"/>
      <c r="R85"/>
    </row>
    <row r="86" spans="1:19" ht="18.75" customHeight="1">
      <c r="A86" s="17" t="s">
        <v>88</v>
      </c>
      <c r="B86" s="45">
        <v>0</v>
      </c>
      <c r="C86" s="45">
        <v>0</v>
      </c>
      <c r="D86" s="45">
        <v>0</v>
      </c>
      <c r="E86" s="45">
        <v>0</v>
      </c>
      <c r="F86" s="45">
        <f>(F$37+F$38+F$39)/F$7</f>
        <v>2.190094563617913</v>
      </c>
      <c r="G86" s="35">
        <v>0</v>
      </c>
      <c r="H86" s="45">
        <v>0</v>
      </c>
      <c r="I86" s="45">
        <v>0</v>
      </c>
      <c r="J86" s="45">
        <v>0</v>
      </c>
      <c r="K86" s="45">
        <v>0</v>
      </c>
      <c r="L86" s="35">
        <v>0</v>
      </c>
      <c r="M86" s="45">
        <v>0</v>
      </c>
      <c r="N86" s="45">
        <v>0</v>
      </c>
      <c r="O86" s="26"/>
      <c r="S86"/>
    </row>
    <row r="87" spans="1:20" ht="18.75" customHeight="1">
      <c r="A87" s="17" t="s">
        <v>89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45">
        <f>(G$37+G$38+G$39)/G$7</f>
        <v>1.7379931827755557</v>
      </c>
      <c r="H87" s="45">
        <v>0</v>
      </c>
      <c r="I87" s="45">
        <v>0</v>
      </c>
      <c r="J87" s="45">
        <v>0</v>
      </c>
      <c r="K87" s="45">
        <v>0</v>
      </c>
      <c r="L87" s="35">
        <v>0</v>
      </c>
      <c r="M87" s="45">
        <v>0</v>
      </c>
      <c r="N87" s="45">
        <v>0</v>
      </c>
      <c r="O87" s="29"/>
      <c r="T87"/>
    </row>
    <row r="88" spans="1:21" ht="18.75" customHeight="1">
      <c r="A88" s="17" t="s">
        <v>90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f>(H$37+H$38+H$39)/H$7</f>
        <v>2.0444405229826645</v>
      </c>
      <c r="I88" s="45">
        <v>0</v>
      </c>
      <c r="J88" s="45">
        <v>0</v>
      </c>
      <c r="K88" s="45">
        <v>0</v>
      </c>
      <c r="L88" s="35">
        <v>0</v>
      </c>
      <c r="M88" s="45">
        <v>0</v>
      </c>
      <c r="N88" s="45">
        <v>0</v>
      </c>
      <c r="O88" s="29"/>
      <c r="U88"/>
    </row>
    <row r="89" spans="1:21" ht="18.75" customHeight="1">
      <c r="A89" s="17" t="s">
        <v>91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f>(I$37+I$38+I$39)/I$7</f>
        <v>2.003225638352352</v>
      </c>
      <c r="J89" s="45">
        <v>0</v>
      </c>
      <c r="K89" s="45">
        <v>0</v>
      </c>
      <c r="L89" s="35">
        <v>0</v>
      </c>
      <c r="M89" s="45">
        <v>0</v>
      </c>
      <c r="N89" s="45">
        <v>0</v>
      </c>
      <c r="O89" s="29"/>
      <c r="U89"/>
    </row>
    <row r="90" spans="1:22" ht="18.75" customHeight="1">
      <c r="A90" s="17" t="s">
        <v>92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f>(J$37+J$38+J$39)/J$7</f>
        <v>1.9838298614167795</v>
      </c>
      <c r="K90" s="45">
        <v>0</v>
      </c>
      <c r="L90" s="35">
        <v>0</v>
      </c>
      <c r="M90" s="45">
        <v>0</v>
      </c>
      <c r="N90" s="45">
        <v>0</v>
      </c>
      <c r="O90" s="26"/>
      <c r="V90"/>
    </row>
    <row r="91" spans="1:23" ht="18.75" customHeight="1">
      <c r="A91" s="17" t="s">
        <v>93</v>
      </c>
      <c r="B91" s="45">
        <v>0</v>
      </c>
      <c r="C91" s="45">
        <v>0</v>
      </c>
      <c r="D91" s="45">
        <v>0</v>
      </c>
      <c r="E91" s="45">
        <v>0</v>
      </c>
      <c r="F91" s="35">
        <v>0</v>
      </c>
      <c r="G91" s="35">
        <v>0</v>
      </c>
      <c r="H91" s="45">
        <v>0</v>
      </c>
      <c r="I91" s="45">
        <v>0</v>
      </c>
      <c r="J91" s="45">
        <v>0</v>
      </c>
      <c r="K91" s="45">
        <f>(K$37+K$38+K$39)/K$7</f>
        <v>2.2352182957182225</v>
      </c>
      <c r="L91" s="35">
        <v>0</v>
      </c>
      <c r="M91" s="45">
        <v>0</v>
      </c>
      <c r="N91" s="45">
        <v>0</v>
      </c>
      <c r="O91" s="29"/>
      <c r="W91"/>
    </row>
    <row r="92" spans="1:24" ht="18.75" customHeight="1">
      <c r="A92" s="17" t="s">
        <v>94</v>
      </c>
      <c r="B92" s="45">
        <v>0</v>
      </c>
      <c r="C92" s="45">
        <v>0</v>
      </c>
      <c r="D92" s="45">
        <v>0</v>
      </c>
      <c r="E92" s="45">
        <v>0</v>
      </c>
      <c r="F92" s="35">
        <v>0</v>
      </c>
      <c r="G92" s="35">
        <v>0</v>
      </c>
      <c r="H92" s="45">
        <v>0</v>
      </c>
      <c r="I92" s="45">
        <v>0</v>
      </c>
      <c r="J92" s="45">
        <v>0</v>
      </c>
      <c r="K92" s="45">
        <v>0</v>
      </c>
      <c r="L92" s="45">
        <f>(L$37+L$38+L$39)/L$7</f>
        <v>2.1356604875090377</v>
      </c>
      <c r="M92" s="45">
        <v>0</v>
      </c>
      <c r="N92" s="45">
        <v>0</v>
      </c>
      <c r="O92" s="26"/>
      <c r="X92"/>
    </row>
    <row r="93" spans="1:25" ht="18.75" customHeight="1">
      <c r="A93" s="17" t="s">
        <v>95</v>
      </c>
      <c r="B93" s="45">
        <v>0</v>
      </c>
      <c r="C93" s="45">
        <v>0</v>
      </c>
      <c r="D93" s="45">
        <v>0</v>
      </c>
      <c r="E93" s="45">
        <v>0</v>
      </c>
      <c r="F93" s="35">
        <v>0</v>
      </c>
      <c r="G93" s="3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f>(M$37+M$38+M$39)/M$7</f>
        <v>2.5412761258225705</v>
      </c>
      <c r="N93" s="45">
        <v>0</v>
      </c>
      <c r="O93" s="63"/>
      <c r="Y93"/>
    </row>
    <row r="94" spans="1:26" ht="18.75" customHeight="1">
      <c r="A94" s="34" t="s">
        <v>96</v>
      </c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50">
        <f>(N$37+N$38+N$39)/N$7</f>
        <v>2.4924457134858082</v>
      </c>
      <c r="O94" s="51"/>
      <c r="P94"/>
      <c r="Z94"/>
    </row>
    <row r="95" ht="21" customHeight="1">
      <c r="A95" s="40" t="s">
        <v>41</v>
      </c>
    </row>
    <row r="98" ht="14.25">
      <c r="B98" s="41"/>
    </row>
    <row r="99" spans="8:9" ht="14.25">
      <c r="H99" s="42"/>
      <c r="I99" s="42"/>
    </row>
    <row r="101" spans="8:12" ht="14.25">
      <c r="H101" s="43"/>
      <c r="I101" s="43"/>
      <c r="J101" s="44"/>
      <c r="K101" s="44"/>
      <c r="L101" s="44"/>
    </row>
  </sheetData>
  <sheetProtection/>
  <mergeCells count="6"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2017-10-09T19:20:50Z</dcterms:modified>
  <cp:category/>
  <cp:version/>
  <cp:contentType/>
  <cp:contentStatus/>
</cp:coreProperties>
</file>