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<sst xmlns="http://schemas.openxmlformats.org/spreadsheetml/2006/main" count="142" uniqueCount="142">
  <si>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</si>
  <si>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</si>
  <si>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</si>
  <si>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</si>
  <si>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</si>
  <si>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</si>
  <si>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</si>
  <si>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</si>
  <si>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</si>
  <si>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</si>
  <si>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</si>
  <si>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</si>
  <si>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</si>
  <si>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</si>
  <si>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</si>
  <si>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</si>
  <si>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</si>
  <si>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</si>
  <si>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</si>
  <si>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</si>
  <si>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</si>
  <si>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</si>
  <si>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</si>
  <si>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</si>
  <si>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</si>
  <si>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</si>
  <si>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</si>
  <si>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</si>
  <si>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</si>
  <si>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</si>
  <si>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</si>
  <si>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</si>
  <si>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</si>
  <si>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</si>
  <si>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</si>
  <si>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</si>
  <si>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</si>
  <si>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</si>
  <si>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</si>
  <si>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</si>
  <si>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</si>
  <si>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</si>
  <si>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</si>
  <si>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</si>
  <si>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</si>
  <si>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</si>
  <si>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</si>
  <si>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</si>
  <si>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</si>
  <si>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</si>
  <si>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</si>
  <si>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</si>
  <si>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</si>
  <si>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</si>
  <si>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</si>
  <si>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</si>
  <si>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</si>
  <si>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</si>
  <si>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</si>
  <si>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</si>
  <si>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</si>
  <si>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</si>
  <si>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</si>
  <si>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</si>
  <si>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</si>
  <si>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</si>
  <si>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</si>
  <si>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</si>
  <si>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</si>
  <si>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</si>
  <si>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</si>
  <si>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</si>
  <si>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</si>
  <si>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</si>
  <si>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</si>
  <si>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</si>
  <si>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</si>
  <si>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</si>
  <si>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</si>
  <si>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</si>
  <si>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</si>
  <si>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</si>
  <si>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</si>
  <si>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</si>
  <si>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</si>
  <si>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</si>
  <si>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</si>
  <si>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</si>
  <si>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</si>
  <si>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</si>
  <si>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</si>
  <si>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</si>
  <si>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</si>
  <si>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</si>
  <si>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</si>
  <si>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</si>
  <si>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</si>
  <si>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</si>
  <si>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</si>
  <si>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</si>
  <si>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</si>
  <si>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</si>
  <si>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</si>
  <si>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</si>
  <si>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</si>
  <si>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</si>
  <si>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</si>
  <si>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</si>
  <si>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</si>
  <si>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</si>
  <si>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</si>
  <si>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</si>
  <si>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</si>
  <si>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</si>
  <si>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</si>
  <si>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</si>
  <si>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</si>
  <si>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</si>
  <si>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</si>
  <si>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>Notas:</t>
  </si>
  <si>
    <t>OPERAÇÃO 24/10/17 - VENCIMENTO 31/10/17</t>
  </si>
  <si>
    <t>6.2.32. Revisão do ajuste de Remuneração Previsto Contratualmente ²</t>
  </si>
  <si>
    <t>6.3. Revisão de Remuneração pelo Transporte Coletivo ³</t>
  </si>
  <si>
    <t>(1) Ajuste de remuneração previsto contratualmente, período de 25/08 a 24/09/17, parcela 20/20.</t>
  </si>
  <si>
    <t>(2) Revisão do Ajuste de remuneração previsto contratualmente, período de 25/08 a 24/09/17.</t>
  </si>
  <si>
    <t>(3) Rede da madrugada de setembro/17.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</si>
  <si>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</si>
  <si>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</si>
  <si>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</si>
  <si>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</si>
  <si>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</si>
  <si>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</si>
  <si>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</si>
  <si>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</si>
  <si>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</si>
  <si>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</si>
  <si>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</si>
  <si>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</si>
  <si>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</si>
  <si>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</si>
  <si>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8.5. VIP - Transportes Urbanos Ltda.</t>
  </si>
  <si>
    <t>8.6. Consórcio Via Sul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</si>
</sst>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120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606467</v>
      </c>
      <c r="C7" s="9">
        <f t="shared" si="0"/>
        <v>796246</v>
      </c>
      <c r="D7" s="9">
        <f t="shared" si="0"/>
        <v>803405</v>
      </c>
      <c r="E7" s="9">
        <f t="shared" si="0"/>
        <v>546322</v>
      </c>
      <c r="F7" s="9">
        <f t="shared" si="0"/>
        <v>734897</v>
      </c>
      <c r="G7" s="9">
        <f t="shared" si="0"/>
        <v>1234485</v>
      </c>
      <c r="H7" s="9">
        <f t="shared" si="0"/>
        <v>572812</v>
      </c>
      <c r="I7" s="9">
        <f t="shared" si="0"/>
        <v>123092</v>
      </c>
      <c r="J7" s="9">
        <f t="shared" si="0"/>
        <v>327007</v>
      </c>
      <c r="K7" s="9">
        <f t="shared" si="0"/>
        <v>5744733</v>
      </c>
      <c r="L7" s="50"/>
    </row>
    <row r="8" spans="1:11" ht="17.25" customHeight="1">
      <c r="A8" s="10" t="s">
        <v>97</v>
      </c>
      <c r="B8" s="11">
        <f>B9+B12+B16</f>
        <v>278685</v>
      </c>
      <c r="C8" s="11">
        <f aca="true" t="shared" si="1" ref="C8:J8">C9+C12+C16</f>
        <v>377917</v>
      </c>
      <c r="D8" s="11">
        <f t="shared" si="1"/>
        <v>353586</v>
      </c>
      <c r="E8" s="11">
        <f t="shared" si="1"/>
        <v>259112</v>
      </c>
      <c r="F8" s="11">
        <f t="shared" si="1"/>
        <v>334933</v>
      </c>
      <c r="G8" s="11">
        <f t="shared" si="1"/>
        <v>566575</v>
      </c>
      <c r="H8" s="11">
        <f t="shared" si="1"/>
        <v>289579</v>
      </c>
      <c r="I8" s="11">
        <f t="shared" si="1"/>
        <v>53101</v>
      </c>
      <c r="J8" s="11">
        <f t="shared" si="1"/>
        <v>142364</v>
      </c>
      <c r="K8" s="11">
        <f>SUM(B8:J8)</f>
        <v>2655852</v>
      </c>
    </row>
    <row r="9" spans="1:11" ht="17.25" customHeight="1">
      <c r="A9" s="15" t="s">
        <v>16</v>
      </c>
      <c r="B9" s="13">
        <f>+B10+B11</f>
        <v>33063</v>
      </c>
      <c r="C9" s="13">
        <f aca="true" t="shared" si="2" ref="C9:J9">+C10+C11</f>
        <v>47539</v>
      </c>
      <c r="D9" s="13">
        <f t="shared" si="2"/>
        <v>39561</v>
      </c>
      <c r="E9" s="13">
        <f t="shared" si="2"/>
        <v>31149</v>
      </c>
      <c r="F9" s="13">
        <f t="shared" si="2"/>
        <v>34735</v>
      </c>
      <c r="G9" s="13">
        <f t="shared" si="2"/>
        <v>46020</v>
      </c>
      <c r="H9" s="13">
        <f t="shared" si="2"/>
        <v>42747</v>
      </c>
      <c r="I9" s="13">
        <f t="shared" si="2"/>
        <v>7471</v>
      </c>
      <c r="J9" s="13">
        <f t="shared" si="2"/>
        <v>14695</v>
      </c>
      <c r="K9" s="11">
        <f>SUM(B9:J9)</f>
        <v>296980</v>
      </c>
    </row>
    <row r="10" spans="1:11" ht="17.25" customHeight="1">
      <c r="A10" s="29" t="s">
        <v>17</v>
      </c>
      <c r="B10" s="13">
        <v>33063</v>
      </c>
      <c r="C10" s="13">
        <v>47539</v>
      </c>
      <c r="D10" s="13">
        <v>39561</v>
      </c>
      <c r="E10" s="13">
        <v>31149</v>
      </c>
      <c r="F10" s="13">
        <v>34735</v>
      </c>
      <c r="G10" s="13">
        <v>46020</v>
      </c>
      <c r="H10" s="13">
        <v>42747</v>
      </c>
      <c r="I10" s="13">
        <v>7471</v>
      </c>
      <c r="J10" s="13">
        <v>14695</v>
      </c>
      <c r="K10" s="11">
        <f>SUM(B10:J10)</f>
        <v>296980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230944</v>
      </c>
      <c r="C12" s="17">
        <f t="shared" si="3"/>
        <v>309785</v>
      </c>
      <c r="D12" s="17">
        <f t="shared" si="3"/>
        <v>295306</v>
      </c>
      <c r="E12" s="17">
        <f t="shared" si="3"/>
        <v>214703</v>
      </c>
      <c r="F12" s="17">
        <f t="shared" si="3"/>
        <v>279938</v>
      </c>
      <c r="G12" s="17">
        <f t="shared" si="3"/>
        <v>484977</v>
      </c>
      <c r="H12" s="17">
        <f t="shared" si="3"/>
        <v>232423</v>
      </c>
      <c r="I12" s="17">
        <f t="shared" si="3"/>
        <v>42615</v>
      </c>
      <c r="J12" s="17">
        <f t="shared" si="3"/>
        <v>120027</v>
      </c>
      <c r="K12" s="11">
        <f aca="true" t="shared" si="4" ref="K12:K27">SUM(B12:J12)</f>
        <v>2210718</v>
      </c>
    </row>
    <row r="13" spans="1:13" ht="17.25" customHeight="1">
      <c r="A13" s="14" t="s">
        <v>19</v>
      </c>
      <c r="B13" s="13">
        <v>111242</v>
      </c>
      <c r="C13" s="13">
        <v>158301</v>
      </c>
      <c r="D13" s="13">
        <v>156574</v>
      </c>
      <c r="E13" s="13">
        <v>109549</v>
      </c>
      <c r="F13" s="13">
        <v>142423</v>
      </c>
      <c r="G13" s="13">
        <v>230964</v>
      </c>
      <c r="H13" s="13">
        <v>106021</v>
      </c>
      <c r="I13" s="13">
        <v>23921</v>
      </c>
      <c r="J13" s="13">
        <v>63189</v>
      </c>
      <c r="K13" s="11">
        <f t="shared" si="4"/>
        <v>1102184</v>
      </c>
      <c r="L13" s="50"/>
      <c r="M13" s="51"/>
    </row>
    <row r="14" spans="1:12" ht="17.25" customHeight="1">
      <c r="A14" s="14" t="s">
        <v>20</v>
      </c>
      <c r="B14" s="13">
        <v>109005</v>
      </c>
      <c r="C14" s="13">
        <v>134299</v>
      </c>
      <c r="D14" s="13">
        <v>127719</v>
      </c>
      <c r="E14" s="13">
        <v>94879</v>
      </c>
      <c r="F14" s="13">
        <v>126729</v>
      </c>
      <c r="G14" s="13">
        <v>236671</v>
      </c>
      <c r="H14" s="13">
        <v>107209</v>
      </c>
      <c r="I14" s="13">
        <v>16105</v>
      </c>
      <c r="J14" s="13">
        <v>53265</v>
      </c>
      <c r="K14" s="11">
        <f t="shared" si="4"/>
        <v>1005881</v>
      </c>
      <c r="L14" s="50"/>
    </row>
    <row r="15" spans="1:11" ht="17.25" customHeight="1">
      <c r="A15" s="14" t="s">
        <v>21</v>
      </c>
      <c r="B15" s="13">
        <v>10697</v>
      </c>
      <c r="C15" s="13">
        <v>17185</v>
      </c>
      <c r="D15" s="13">
        <v>11013</v>
      </c>
      <c r="E15" s="13">
        <v>10275</v>
      </c>
      <c r="F15" s="13">
        <v>10786</v>
      </c>
      <c r="G15" s="13">
        <v>17342</v>
      </c>
      <c r="H15" s="13">
        <v>19193</v>
      </c>
      <c r="I15" s="13">
        <v>2589</v>
      </c>
      <c r="J15" s="13">
        <v>3573</v>
      </c>
      <c r="K15" s="11">
        <f t="shared" si="4"/>
        <v>102653</v>
      </c>
    </row>
    <row r="16" spans="1:11" ht="17.25" customHeight="1">
      <c r="A16" s="15" t="s">
        <v>93</v>
      </c>
      <c r="B16" s="13">
        <f>B17+B18+B19</f>
        <v>14678</v>
      </c>
      <c r="C16" s="13">
        <f aca="true" t="shared" si="5" ref="C16:J16">C17+C18+C19</f>
        <v>20593</v>
      </c>
      <c r="D16" s="13">
        <f t="shared" si="5"/>
        <v>18719</v>
      </c>
      <c r="E16" s="13">
        <f t="shared" si="5"/>
        <v>13260</v>
      </c>
      <c r="F16" s="13">
        <f t="shared" si="5"/>
        <v>20260</v>
      </c>
      <c r="G16" s="13">
        <f t="shared" si="5"/>
        <v>35578</v>
      </c>
      <c r="H16" s="13">
        <f t="shared" si="5"/>
        <v>14409</v>
      </c>
      <c r="I16" s="13">
        <f t="shared" si="5"/>
        <v>3015</v>
      </c>
      <c r="J16" s="13">
        <f t="shared" si="5"/>
        <v>7642</v>
      </c>
      <c r="K16" s="11">
        <f t="shared" si="4"/>
        <v>148154</v>
      </c>
    </row>
    <row r="17" spans="1:11" ht="17.25" customHeight="1">
      <c r="A17" s="14" t="s">
        <v>94</v>
      </c>
      <c r="B17" s="13">
        <v>14554</v>
      </c>
      <c r="C17" s="13">
        <v>20495</v>
      </c>
      <c r="D17" s="13">
        <v>18634</v>
      </c>
      <c r="E17" s="13">
        <v>13177</v>
      </c>
      <c r="F17" s="13">
        <v>20158</v>
      </c>
      <c r="G17" s="13">
        <v>35345</v>
      </c>
      <c r="H17" s="13">
        <v>14318</v>
      </c>
      <c r="I17" s="13">
        <v>3001</v>
      </c>
      <c r="J17" s="13">
        <v>7600</v>
      </c>
      <c r="K17" s="11">
        <f t="shared" si="4"/>
        <v>147282</v>
      </c>
    </row>
    <row r="18" spans="1:11" ht="17.25" customHeight="1">
      <c r="A18" s="14" t="s">
        <v>95</v>
      </c>
      <c r="B18" s="13">
        <v>95</v>
      </c>
      <c r="C18" s="13">
        <v>92</v>
      </c>
      <c r="D18" s="13">
        <v>69</v>
      </c>
      <c r="E18" s="13">
        <v>72</v>
      </c>
      <c r="F18" s="13">
        <v>94</v>
      </c>
      <c r="G18" s="13">
        <v>216</v>
      </c>
      <c r="H18" s="13">
        <v>75</v>
      </c>
      <c r="I18" s="13">
        <v>13</v>
      </c>
      <c r="J18" s="13">
        <v>36</v>
      </c>
      <c r="K18" s="11">
        <f t="shared" si="4"/>
        <v>762</v>
      </c>
    </row>
    <row r="19" spans="1:11" ht="17.25" customHeight="1">
      <c r="A19" s="14" t="s">
        <v>96</v>
      </c>
      <c r="B19" s="13">
        <v>29</v>
      </c>
      <c r="C19" s="13">
        <v>6</v>
      </c>
      <c r="D19" s="13">
        <v>16</v>
      </c>
      <c r="E19" s="13">
        <v>11</v>
      </c>
      <c r="F19" s="13">
        <v>8</v>
      </c>
      <c r="G19" s="13">
        <v>17</v>
      </c>
      <c r="H19" s="13">
        <v>16</v>
      </c>
      <c r="I19" s="13">
        <v>1</v>
      </c>
      <c r="J19" s="13">
        <v>6</v>
      </c>
      <c r="K19" s="11">
        <f t="shared" si="4"/>
        <v>110</v>
      </c>
    </row>
    <row r="20" spans="1:11" ht="17.25" customHeight="1">
      <c r="A20" s="16" t="s">
        <v>22</v>
      </c>
      <c r="B20" s="11">
        <f>+B21+B22+B23</f>
        <v>165248</v>
      </c>
      <c r="C20" s="11">
        <f aca="true" t="shared" si="6" ref="C20:J20">+C21+C22+C23</f>
        <v>192375</v>
      </c>
      <c r="D20" s="11">
        <f t="shared" si="6"/>
        <v>215430</v>
      </c>
      <c r="E20" s="11">
        <f t="shared" si="6"/>
        <v>136172</v>
      </c>
      <c r="F20" s="11">
        <f t="shared" si="6"/>
        <v>215343</v>
      </c>
      <c r="G20" s="11">
        <f t="shared" si="6"/>
        <v>405420</v>
      </c>
      <c r="H20" s="11">
        <f t="shared" si="6"/>
        <v>141583</v>
      </c>
      <c r="I20" s="11">
        <f t="shared" si="6"/>
        <v>32536</v>
      </c>
      <c r="J20" s="11">
        <f t="shared" si="6"/>
        <v>81762</v>
      </c>
      <c r="K20" s="11">
        <f t="shared" si="4"/>
        <v>1585869</v>
      </c>
    </row>
    <row r="21" spans="1:12" ht="17.25" customHeight="1">
      <c r="A21" s="12" t="s">
        <v>23</v>
      </c>
      <c r="B21" s="13">
        <v>88857</v>
      </c>
      <c r="C21" s="13">
        <v>112426</v>
      </c>
      <c r="D21" s="13">
        <v>128530</v>
      </c>
      <c r="E21" s="13">
        <v>78730</v>
      </c>
      <c r="F21" s="13">
        <v>122583</v>
      </c>
      <c r="G21" s="13">
        <v>213400</v>
      </c>
      <c r="H21" s="13">
        <v>78196</v>
      </c>
      <c r="I21" s="13">
        <v>20072</v>
      </c>
      <c r="J21" s="13">
        <v>47710</v>
      </c>
      <c r="K21" s="11">
        <f t="shared" si="4"/>
        <v>890504</v>
      </c>
      <c r="L21" s="50"/>
    </row>
    <row r="22" spans="1:12" ht="17.25" customHeight="1">
      <c r="A22" s="12" t="s">
        <v>24</v>
      </c>
      <c r="B22" s="13">
        <v>71668</v>
      </c>
      <c r="C22" s="13">
        <v>74008</v>
      </c>
      <c r="D22" s="13">
        <v>82284</v>
      </c>
      <c r="E22" s="13">
        <v>54052</v>
      </c>
      <c r="F22" s="13">
        <v>88204</v>
      </c>
      <c r="G22" s="13">
        <v>183761</v>
      </c>
      <c r="H22" s="13">
        <v>57197</v>
      </c>
      <c r="I22" s="13">
        <v>11499</v>
      </c>
      <c r="J22" s="13">
        <v>32431</v>
      </c>
      <c r="K22" s="11">
        <f t="shared" si="4"/>
        <v>655104</v>
      </c>
      <c r="L22" s="50"/>
    </row>
    <row r="23" spans="1:11" ht="17.25" customHeight="1">
      <c r="A23" s="12" t="s">
        <v>25</v>
      </c>
      <c r="B23" s="13">
        <v>4723</v>
      </c>
      <c r="C23" s="13">
        <v>5941</v>
      </c>
      <c r="D23" s="13">
        <v>4616</v>
      </c>
      <c r="E23" s="13">
        <v>3390</v>
      </c>
      <c r="F23" s="13">
        <v>4556</v>
      </c>
      <c r="G23" s="13">
        <v>8259</v>
      </c>
      <c r="H23" s="13">
        <v>6190</v>
      </c>
      <c r="I23" s="13">
        <v>965</v>
      </c>
      <c r="J23" s="13">
        <v>1621</v>
      </c>
      <c r="K23" s="11">
        <f t="shared" si="4"/>
        <v>40261</v>
      </c>
    </row>
    <row r="24" spans="1:11" ht="17.25" customHeight="1">
      <c r="A24" s="16" t="s">
        <v>26</v>
      </c>
      <c r="B24" s="13">
        <f>+B25+B26</f>
        <v>162534</v>
      </c>
      <c r="C24" s="13">
        <f aca="true" t="shared" si="7" ref="C24:J24">+C25+C26</f>
        <v>225954</v>
      </c>
      <c r="D24" s="13">
        <f t="shared" si="7"/>
        <v>234389</v>
      </c>
      <c r="E24" s="13">
        <f t="shared" si="7"/>
        <v>151038</v>
      </c>
      <c r="F24" s="13">
        <f t="shared" si="7"/>
        <v>184621</v>
      </c>
      <c r="G24" s="13">
        <f t="shared" si="7"/>
        <v>262490</v>
      </c>
      <c r="H24" s="13">
        <f t="shared" si="7"/>
        <v>133403</v>
      </c>
      <c r="I24" s="13">
        <f t="shared" si="7"/>
        <v>37455</v>
      </c>
      <c r="J24" s="13">
        <f t="shared" si="7"/>
        <v>102881</v>
      </c>
      <c r="K24" s="11">
        <f t="shared" si="4"/>
        <v>1494765</v>
      </c>
    </row>
    <row r="25" spans="1:12" ht="17.25" customHeight="1">
      <c r="A25" s="12" t="s">
        <v>115</v>
      </c>
      <c r="B25" s="13">
        <v>67409</v>
      </c>
      <c r="C25" s="13">
        <v>104158</v>
      </c>
      <c r="D25" s="13">
        <v>114865</v>
      </c>
      <c r="E25" s="13">
        <v>73696</v>
      </c>
      <c r="F25" s="13">
        <v>83491</v>
      </c>
      <c r="G25" s="13">
        <v>113537</v>
      </c>
      <c r="H25" s="13">
        <v>58414</v>
      </c>
      <c r="I25" s="13">
        <v>20330</v>
      </c>
      <c r="J25" s="13">
        <v>47881</v>
      </c>
      <c r="K25" s="11">
        <f t="shared" si="4"/>
        <v>683781</v>
      </c>
      <c r="L25" s="50"/>
    </row>
    <row r="26" spans="1:12" ht="17.25" customHeight="1">
      <c r="A26" s="12" t="s">
        <v>116</v>
      </c>
      <c r="B26" s="13">
        <v>95125</v>
      </c>
      <c r="C26" s="13">
        <v>121796</v>
      </c>
      <c r="D26" s="13">
        <v>119524</v>
      </c>
      <c r="E26" s="13">
        <v>77342</v>
      </c>
      <c r="F26" s="13">
        <v>101130</v>
      </c>
      <c r="G26" s="13">
        <v>148953</v>
      </c>
      <c r="H26" s="13">
        <v>74989</v>
      </c>
      <c r="I26" s="13">
        <v>17125</v>
      </c>
      <c r="J26" s="13">
        <v>55000</v>
      </c>
      <c r="K26" s="11">
        <f t="shared" si="4"/>
        <v>810984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8247</v>
      </c>
      <c r="I27" s="11">
        <v>0</v>
      </c>
      <c r="J27" s="11">
        <v>0</v>
      </c>
      <c r="K27" s="11">
        <f t="shared" si="4"/>
        <v>8247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8099.19</v>
      </c>
      <c r="I35" s="19">
        <v>0</v>
      </c>
      <c r="J35" s="19">
        <v>0</v>
      </c>
      <c r="K35" s="23">
        <f>SUM(B35:J35)</f>
        <v>8099.19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26125.06</v>
      </c>
      <c r="C39" s="23">
        <f aca="true" t="shared" si="9" ref="C39:J39">+C43+C40</f>
        <v>40227.25</v>
      </c>
      <c r="D39" s="23">
        <f t="shared" si="9"/>
        <v>42116.87</v>
      </c>
      <c r="E39" s="23">
        <f t="shared" si="9"/>
        <v>24731.190000000002</v>
      </c>
      <c r="F39" s="23">
        <f t="shared" si="9"/>
        <v>35285.58</v>
      </c>
      <c r="G39" s="23">
        <f t="shared" si="9"/>
        <v>49485.82</v>
      </c>
      <c r="H39" s="23">
        <f t="shared" si="9"/>
        <v>27855.2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249109.73000000004</v>
      </c>
    </row>
    <row r="40" spans="1:11" ht="17.25" customHeight="1">
      <c r="A40" s="16" t="s">
        <v>37</v>
      </c>
      <c r="B40" s="23">
        <f>+B54</f>
        <v>22033.38</v>
      </c>
      <c r="C40" s="23">
        <f aca="true" t="shared" si="11" ref="C40:H40">+C54</f>
        <v>34453.53</v>
      </c>
      <c r="D40" s="23">
        <f t="shared" si="11"/>
        <v>35731.11</v>
      </c>
      <c r="E40" s="23">
        <f t="shared" si="11"/>
        <v>21285.79</v>
      </c>
      <c r="F40" s="23">
        <f t="shared" si="11"/>
        <v>30004.06</v>
      </c>
      <c r="G40" s="23">
        <f t="shared" si="11"/>
        <v>42055.74</v>
      </c>
      <c r="H40" s="23">
        <f t="shared" si="11"/>
        <v>24140.16</v>
      </c>
      <c r="I40" s="73">
        <v>0</v>
      </c>
      <c r="J40" s="73">
        <v>0</v>
      </c>
      <c r="K40" s="23">
        <f t="shared" si="10"/>
        <v>209703.77</v>
      </c>
    </row>
    <row r="41" spans="1:11" ht="17.25" customHeight="1">
      <c r="A41" s="12" t="s">
        <v>38</v>
      </c>
      <c r="B41" s="73">
        <v>883</v>
      </c>
      <c r="C41" s="73">
        <v>1238</v>
      </c>
      <c r="D41" s="73">
        <v>1255</v>
      </c>
      <c r="E41" s="73">
        <v>750</v>
      </c>
      <c r="F41" s="73">
        <v>1113</v>
      </c>
      <c r="G41" s="73">
        <v>1536</v>
      </c>
      <c r="H41" s="73">
        <v>840</v>
      </c>
      <c r="I41" s="73">
        <v>0</v>
      </c>
      <c r="J41" s="73">
        <v>0</v>
      </c>
      <c r="K41" s="63">
        <f t="shared" si="10"/>
        <v>7615</v>
      </c>
    </row>
    <row r="42" spans="1:11" ht="17.25" customHeight="1">
      <c r="A42" s="12" t="s">
        <v>39</v>
      </c>
      <c r="B42" s="23">
        <f>ROUND(B40/B41,2)</f>
        <v>24.95</v>
      </c>
      <c r="C42" s="23">
        <f aca="true" t="shared" si="12" ref="C42:H42">ROUND(C40/C41,2)</f>
        <v>27.83</v>
      </c>
      <c r="D42" s="23">
        <f t="shared" si="12"/>
        <v>28.47</v>
      </c>
      <c r="E42" s="23">
        <f t="shared" si="12"/>
        <v>28.38</v>
      </c>
      <c r="F42" s="23">
        <f t="shared" si="12"/>
        <v>26.96</v>
      </c>
      <c r="G42" s="23">
        <f t="shared" si="12"/>
        <v>27.38</v>
      </c>
      <c r="H42" s="23">
        <f t="shared" si="12"/>
        <v>28.74</v>
      </c>
      <c r="I42" s="73">
        <v>0</v>
      </c>
      <c r="J42" s="73">
        <v>0</v>
      </c>
      <c r="K42" s="23">
        <f>ROUND(K40/K41,2)</f>
        <v>27.54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3" ref="D43:J43">ROUND(D44*D45,2)</f>
        <v>6385.76</v>
      </c>
      <c r="E43" s="61">
        <f t="shared" si="13"/>
        <v>3445.4</v>
      </c>
      <c r="F43" s="61">
        <f t="shared" si="13"/>
        <v>5281.52</v>
      </c>
      <c r="G43" s="61">
        <f t="shared" si="13"/>
        <v>7430.08</v>
      </c>
      <c r="H43" s="61">
        <f t="shared" si="13"/>
        <v>3715.04</v>
      </c>
      <c r="I43" s="61">
        <f t="shared" si="13"/>
        <v>1065.72</v>
      </c>
      <c r="J43" s="61">
        <f t="shared" si="13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1775618.9499999997</v>
      </c>
      <c r="C47" s="22">
        <f aca="true" t="shared" si="14" ref="C47:H47">+C48+C57</f>
        <v>2609515.35</v>
      </c>
      <c r="D47" s="22">
        <f t="shared" si="14"/>
        <v>2958489.1899999995</v>
      </c>
      <c r="E47" s="22">
        <f t="shared" si="14"/>
        <v>1718999.6900000002</v>
      </c>
      <c r="F47" s="22">
        <f t="shared" si="14"/>
        <v>2283862.0100000002</v>
      </c>
      <c r="G47" s="22">
        <f t="shared" si="14"/>
        <v>3233726.39</v>
      </c>
      <c r="H47" s="22">
        <f t="shared" si="14"/>
        <v>1734442.2899999998</v>
      </c>
      <c r="I47" s="22">
        <f>+I48+I57</f>
        <v>641119.5</v>
      </c>
      <c r="J47" s="22">
        <f>+J48+J57</f>
        <v>1025657.37</v>
      </c>
      <c r="K47" s="22">
        <f>SUM(B47:J47)</f>
        <v>17981430.74</v>
      </c>
    </row>
    <row r="48" spans="1:11" ht="17.25" customHeight="1">
      <c r="A48" s="16" t="s">
        <v>108</v>
      </c>
      <c r="B48" s="23">
        <f>SUM(B49:B56)</f>
        <v>1757770.2899999998</v>
      </c>
      <c r="C48" s="23">
        <f aca="true" t="shared" si="15" ref="C48:J48">SUM(C49:C56)</f>
        <v>2584230.72</v>
      </c>
      <c r="D48" s="23">
        <f t="shared" si="15"/>
        <v>2932366.3499999996</v>
      </c>
      <c r="E48" s="23">
        <f t="shared" si="15"/>
        <v>1696050.1300000001</v>
      </c>
      <c r="F48" s="23">
        <f t="shared" si="15"/>
        <v>2260186.24</v>
      </c>
      <c r="G48" s="23">
        <f t="shared" si="15"/>
        <v>3203224.65</v>
      </c>
      <c r="H48" s="23">
        <f t="shared" si="15"/>
        <v>1713892.5799999998</v>
      </c>
      <c r="I48" s="23">
        <f t="shared" si="15"/>
        <v>641119.5</v>
      </c>
      <c r="J48" s="23">
        <f t="shared" si="15"/>
        <v>1011295.24</v>
      </c>
      <c r="K48" s="23">
        <f aca="true" t="shared" si="16" ref="K48:K57">SUM(B48:J48)</f>
        <v>17800135.7</v>
      </c>
    </row>
    <row r="49" spans="1:11" ht="17.25" customHeight="1">
      <c r="A49" s="34" t="s">
        <v>43</v>
      </c>
      <c r="B49" s="23">
        <f aca="true" t="shared" si="17" ref="B49:H49">ROUND(B30*B7,2)</f>
        <v>1734556.27</v>
      </c>
      <c r="C49" s="23">
        <f t="shared" si="17"/>
        <v>2542254.23</v>
      </c>
      <c r="D49" s="23">
        <f t="shared" si="17"/>
        <v>2894266.51</v>
      </c>
      <c r="E49" s="23">
        <f t="shared" si="17"/>
        <v>1673821.34</v>
      </c>
      <c r="F49" s="23">
        <f t="shared" si="17"/>
        <v>2228354.68</v>
      </c>
      <c r="G49" s="23">
        <f t="shared" si="17"/>
        <v>3158553.32</v>
      </c>
      <c r="H49" s="23">
        <f t="shared" si="17"/>
        <v>1680573.13</v>
      </c>
      <c r="I49" s="23">
        <f>ROUND(I30*I7,2)</f>
        <v>640053.78</v>
      </c>
      <c r="J49" s="23">
        <f>ROUND(J30*J7,2)</f>
        <v>1009078.2</v>
      </c>
      <c r="K49" s="23">
        <f t="shared" si="16"/>
        <v>17561511.46</v>
      </c>
    </row>
    <row r="50" spans="1:11" ht="17.25" customHeight="1">
      <c r="A50" s="34" t="s">
        <v>44</v>
      </c>
      <c r="B50" s="19">
        <v>0</v>
      </c>
      <c r="C50" s="23">
        <f>ROUND(C31*C7,2)</f>
        <v>5650.85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5650.85</v>
      </c>
    </row>
    <row r="51" spans="1:11" ht="17.25" customHeight="1">
      <c r="A51" s="64" t="s">
        <v>104</v>
      </c>
      <c r="B51" s="65">
        <f aca="true" t="shared" si="18" ref="B51:H51">ROUND(B32*B7,2)</f>
        <v>-2911.04</v>
      </c>
      <c r="C51" s="65">
        <f t="shared" si="18"/>
        <v>-3901.61</v>
      </c>
      <c r="D51" s="65">
        <f t="shared" si="18"/>
        <v>-4017.03</v>
      </c>
      <c r="E51" s="65">
        <f t="shared" si="18"/>
        <v>-2502.4</v>
      </c>
      <c r="F51" s="65">
        <f t="shared" si="18"/>
        <v>-3454.02</v>
      </c>
      <c r="G51" s="65">
        <f t="shared" si="18"/>
        <v>-4814.49</v>
      </c>
      <c r="H51" s="65">
        <f t="shared" si="18"/>
        <v>-2634.94</v>
      </c>
      <c r="I51" s="19">
        <v>0</v>
      </c>
      <c r="J51" s="19">
        <v>0</v>
      </c>
      <c r="K51" s="65">
        <f>SUM(B51:J51)</f>
        <v>-24235.529999999995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8099.19</v>
      </c>
      <c r="I53" s="31">
        <f>+I35</f>
        <v>0</v>
      </c>
      <c r="J53" s="31">
        <f>+J35</f>
        <v>0</v>
      </c>
      <c r="K53" s="23">
        <f t="shared" si="16"/>
        <v>8099.19</v>
      </c>
    </row>
    <row r="54" spans="1:11" ht="17.25" customHeight="1">
      <c r="A54" s="12" t="s">
        <v>47</v>
      </c>
      <c r="B54" s="36">
        <v>22033.38</v>
      </c>
      <c r="C54" s="36">
        <v>34453.53</v>
      </c>
      <c r="D54" s="36">
        <v>35731.11</v>
      </c>
      <c r="E54" s="36">
        <v>21285.79</v>
      </c>
      <c r="F54" s="36">
        <v>30004.06</v>
      </c>
      <c r="G54" s="36">
        <v>42055.74</v>
      </c>
      <c r="H54" s="36">
        <v>24140.16</v>
      </c>
      <c r="I54" s="19">
        <v>0</v>
      </c>
      <c r="J54" s="19">
        <v>0</v>
      </c>
      <c r="K54" s="23">
        <f t="shared" si="16"/>
        <v>209703.77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6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6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9" ref="B61:J61">+B62+B69+B103+B104</f>
        <v>-262382.4600000001</v>
      </c>
      <c r="C61" s="35">
        <f t="shared" si="19"/>
        <v>716.9300000000512</v>
      </c>
      <c r="D61" s="35">
        <f t="shared" si="19"/>
        <v>-90499.95999999996</v>
      </c>
      <c r="E61" s="35">
        <f t="shared" si="19"/>
        <v>-23834.23999999999</v>
      </c>
      <c r="F61" s="35">
        <f t="shared" si="19"/>
        <v>-432566.62999999995</v>
      </c>
      <c r="G61" s="35">
        <f t="shared" si="19"/>
        <v>-730024.9</v>
      </c>
      <c r="H61" s="35">
        <f t="shared" si="19"/>
        <v>-63623.869999999995</v>
      </c>
      <c r="I61" s="35">
        <f t="shared" si="19"/>
        <v>-139055.46999999997</v>
      </c>
      <c r="J61" s="35">
        <f t="shared" si="19"/>
        <v>25660.50999999998</v>
      </c>
      <c r="K61" s="35">
        <f>SUM(B61:J61)</f>
        <v>-1715610.0899999999</v>
      </c>
    </row>
    <row r="62" spans="1:11" ht="18.75" customHeight="1">
      <c r="A62" s="16" t="s">
        <v>74</v>
      </c>
      <c r="B62" s="35">
        <f aca="true" t="shared" si="20" ref="B62:J62">B63+B64+B65+B66+B67+B68</f>
        <v>-251131.55000000002</v>
      </c>
      <c r="C62" s="35">
        <f t="shared" si="20"/>
        <v>-185969.71</v>
      </c>
      <c r="D62" s="35">
        <f t="shared" si="20"/>
        <v>-204170.34999999998</v>
      </c>
      <c r="E62" s="35">
        <f t="shared" si="20"/>
        <v>-337972.58999999997</v>
      </c>
      <c r="F62" s="35">
        <f t="shared" si="20"/>
        <v>-318461.98</v>
      </c>
      <c r="G62" s="35">
        <f t="shared" si="20"/>
        <v>-329169.95</v>
      </c>
      <c r="H62" s="35">
        <f t="shared" si="20"/>
        <v>-162438.6</v>
      </c>
      <c r="I62" s="35">
        <f t="shared" si="20"/>
        <v>-28389.8</v>
      </c>
      <c r="J62" s="35">
        <f t="shared" si="20"/>
        <v>-55841</v>
      </c>
      <c r="K62" s="35">
        <f aca="true" t="shared" si="21" ref="K62:K91">SUM(B62:J62)</f>
        <v>-1873545.53</v>
      </c>
    </row>
    <row r="63" spans="1:11" ht="18.75" customHeight="1">
      <c r="A63" s="12" t="s">
        <v>75</v>
      </c>
      <c r="B63" s="35">
        <f>-ROUND(B9*$D$3,2)</f>
        <v>-125639.4</v>
      </c>
      <c r="C63" s="35">
        <f aca="true" t="shared" si="22" ref="C63:J63">-ROUND(C9*$D$3,2)</f>
        <v>-180648.2</v>
      </c>
      <c r="D63" s="35">
        <f t="shared" si="22"/>
        <v>-150331.8</v>
      </c>
      <c r="E63" s="35">
        <f t="shared" si="22"/>
        <v>-118366.2</v>
      </c>
      <c r="F63" s="35">
        <f t="shared" si="22"/>
        <v>-131993</v>
      </c>
      <c r="G63" s="35">
        <f t="shared" si="22"/>
        <v>-174876</v>
      </c>
      <c r="H63" s="35">
        <f t="shared" si="22"/>
        <v>-162438.6</v>
      </c>
      <c r="I63" s="35">
        <f t="shared" si="22"/>
        <v>-28389.8</v>
      </c>
      <c r="J63" s="35">
        <f t="shared" si="22"/>
        <v>-55841</v>
      </c>
      <c r="K63" s="35">
        <f t="shared" si="21"/>
        <v>-1128524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-2097.6</v>
      </c>
      <c r="C65" s="35">
        <v>-349.6</v>
      </c>
      <c r="D65" s="35">
        <v>-410.4</v>
      </c>
      <c r="E65" s="35">
        <v>-908.2</v>
      </c>
      <c r="F65" s="35">
        <v>-950</v>
      </c>
      <c r="G65" s="35">
        <v>-760</v>
      </c>
      <c r="H65" s="19">
        <v>0</v>
      </c>
      <c r="I65" s="19">
        <v>0</v>
      </c>
      <c r="J65" s="19">
        <v>0</v>
      </c>
      <c r="K65" s="35">
        <f t="shared" si="21"/>
        <v>-5475.8</v>
      </c>
    </row>
    <row r="66" spans="1:11" ht="18.75" customHeight="1">
      <c r="A66" s="12" t="s">
        <v>105</v>
      </c>
      <c r="B66" s="35">
        <v>-5373.2</v>
      </c>
      <c r="C66" s="35">
        <v>-1010.8</v>
      </c>
      <c r="D66" s="35">
        <v>-1622.6</v>
      </c>
      <c r="E66" s="35">
        <v>-2686.6</v>
      </c>
      <c r="F66" s="35">
        <v>-1542.8</v>
      </c>
      <c r="G66" s="35">
        <v>-1223.6</v>
      </c>
      <c r="H66" s="19">
        <v>0</v>
      </c>
      <c r="I66" s="19">
        <v>0</v>
      </c>
      <c r="J66" s="19">
        <v>0</v>
      </c>
      <c r="K66" s="35">
        <f t="shared" si="21"/>
        <v>-13459.6</v>
      </c>
    </row>
    <row r="67" spans="1:11" ht="18.75" customHeight="1">
      <c r="A67" s="12" t="s">
        <v>52</v>
      </c>
      <c r="B67" s="35">
        <v>-118021.35</v>
      </c>
      <c r="C67" s="35">
        <v>-3961.11</v>
      </c>
      <c r="D67" s="35">
        <v>-51805.55</v>
      </c>
      <c r="E67" s="35">
        <v>-216011.59</v>
      </c>
      <c r="F67" s="35">
        <v>-183976.18</v>
      </c>
      <c r="G67" s="35">
        <v>-152310.35</v>
      </c>
      <c r="H67" s="19">
        <v>0</v>
      </c>
      <c r="I67" s="19">
        <v>0</v>
      </c>
      <c r="J67" s="19">
        <v>0</v>
      </c>
      <c r="K67" s="35">
        <f t="shared" si="21"/>
        <v>-726086.13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-305315.89</v>
      </c>
      <c r="C69" s="65">
        <f>SUM(C70:C102)</f>
        <v>-447387.52</v>
      </c>
      <c r="D69" s="65">
        <f>SUM(D70:D102)</f>
        <v>-521923.25</v>
      </c>
      <c r="E69" s="65">
        <f aca="true" t="shared" si="23" ref="E69:J69">SUM(E70:E102)</f>
        <v>-295832.46</v>
      </c>
      <c r="F69" s="65">
        <f t="shared" si="23"/>
        <v>-402170.36</v>
      </c>
      <c r="G69" s="65">
        <f t="shared" si="23"/>
        <v>-560881.08</v>
      </c>
      <c r="H69" s="65">
        <f t="shared" si="23"/>
        <v>-292315.55</v>
      </c>
      <c r="I69" s="65">
        <f t="shared" si="23"/>
        <v>-168205.43</v>
      </c>
      <c r="J69" s="65">
        <f t="shared" si="23"/>
        <v>-178155.1</v>
      </c>
      <c r="K69" s="65">
        <f t="shared" si="21"/>
        <v>-3172186.64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21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21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21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21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0</v>
      </c>
      <c r="I84" s="65">
        <v>-1000</v>
      </c>
      <c r="J84" s="19">
        <v>0</v>
      </c>
      <c r="K84" s="65">
        <f t="shared" si="21"/>
        <v>-9000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118</v>
      </c>
      <c r="B100" s="35">
        <v>-29904.61</v>
      </c>
      <c r="C100" s="35">
        <v>-43559.73</v>
      </c>
      <c r="D100" s="35">
        <v>-51456.4</v>
      </c>
      <c r="E100" s="35">
        <v>-28404.82</v>
      </c>
      <c r="F100" s="35">
        <v>-39244.16</v>
      </c>
      <c r="G100" s="35">
        <v>-55265.19</v>
      </c>
      <c r="H100" s="35">
        <v>-28510.21</v>
      </c>
      <c r="I100" s="35">
        <v>-10371.26</v>
      </c>
      <c r="J100" s="35">
        <v>-17157.58</v>
      </c>
      <c r="K100" s="35">
        <f>SUM(B100:J100)</f>
        <v>-303873.96</v>
      </c>
      <c r="L100" s="53"/>
    </row>
    <row r="101" spans="1:12" ht="18.75" customHeight="1">
      <c r="A101" s="75" t="s">
        <v>121</v>
      </c>
      <c r="B101" s="35">
        <v>-259900.33</v>
      </c>
      <c r="C101" s="35">
        <v>-381703.76</v>
      </c>
      <c r="D101" s="35">
        <v>-449478.89</v>
      </c>
      <c r="E101" s="35">
        <v>-252462.88</v>
      </c>
      <c r="F101" s="35">
        <v>-340355.07</v>
      </c>
      <c r="G101" s="35">
        <v>-474366.16</v>
      </c>
      <c r="H101" s="35">
        <v>-249486.29</v>
      </c>
      <c r="I101" s="35">
        <v>-89407.55</v>
      </c>
      <c r="J101" s="35">
        <v>-150619.9</v>
      </c>
      <c r="K101" s="35">
        <f>SUM(B101:J101)</f>
        <v>-2647780.8299999996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122</v>
      </c>
      <c r="B103" s="35">
        <v>294064.98</v>
      </c>
      <c r="C103" s="35">
        <v>634074.16</v>
      </c>
      <c r="D103" s="35">
        <v>635593.64</v>
      </c>
      <c r="E103" s="35">
        <v>609970.81</v>
      </c>
      <c r="F103" s="35">
        <v>288065.71</v>
      </c>
      <c r="G103" s="35">
        <v>160026.13</v>
      </c>
      <c r="H103" s="35">
        <v>391130.28</v>
      </c>
      <c r="I103" s="35">
        <v>57539.76</v>
      </c>
      <c r="J103" s="35">
        <v>259656.61</v>
      </c>
      <c r="K103" s="35">
        <f>SUM(B103:J103)</f>
        <v>3330122.0799999996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4" ref="B106:H106">+B107+B108</f>
        <v>1513236.4899999995</v>
      </c>
      <c r="C106" s="24">
        <f t="shared" si="24"/>
        <v>2610232.2800000003</v>
      </c>
      <c r="D106" s="24">
        <f t="shared" si="24"/>
        <v>2867989.2299999995</v>
      </c>
      <c r="E106" s="24">
        <f t="shared" si="24"/>
        <v>1695165.4500000002</v>
      </c>
      <c r="F106" s="24">
        <f t="shared" si="24"/>
        <v>1851295.3800000004</v>
      </c>
      <c r="G106" s="24">
        <f t="shared" si="24"/>
        <v>2503701.4899999998</v>
      </c>
      <c r="H106" s="24">
        <f t="shared" si="24"/>
        <v>1670818.4199999997</v>
      </c>
      <c r="I106" s="24">
        <f>+I107+I108</f>
        <v>502064.02999999997</v>
      </c>
      <c r="J106" s="24">
        <f>+J107+J108</f>
        <v>1051317.88</v>
      </c>
      <c r="K106" s="46">
        <f>SUM(B106:J106)</f>
        <v>16265820.649999999</v>
      </c>
      <c r="L106" s="52"/>
    </row>
    <row r="107" spans="1:12" ht="18" customHeight="1">
      <c r="A107" s="16" t="s">
        <v>82</v>
      </c>
      <c r="B107" s="24">
        <f aca="true" t="shared" si="25" ref="B107:J107">+B48+B62+B69+B103</f>
        <v>1495387.8299999996</v>
      </c>
      <c r="C107" s="24">
        <f t="shared" si="25"/>
        <v>2584947.6500000004</v>
      </c>
      <c r="D107" s="24">
        <f t="shared" si="25"/>
        <v>2841866.3899999997</v>
      </c>
      <c r="E107" s="24">
        <f t="shared" si="25"/>
        <v>1672215.8900000001</v>
      </c>
      <c r="F107" s="24">
        <f t="shared" si="25"/>
        <v>1827619.6100000003</v>
      </c>
      <c r="G107" s="24">
        <f t="shared" si="25"/>
        <v>2473199.7499999995</v>
      </c>
      <c r="H107" s="24">
        <f t="shared" si="25"/>
        <v>1650268.7099999997</v>
      </c>
      <c r="I107" s="24">
        <f t="shared" si="25"/>
        <v>502064.02999999997</v>
      </c>
      <c r="J107" s="24">
        <f t="shared" si="25"/>
        <v>1036955.75</v>
      </c>
      <c r="K107" s="46">
        <f>SUM(B107:J107)</f>
        <v>16084525.61</v>
      </c>
      <c r="L107" s="52"/>
    </row>
    <row r="108" spans="1:11" ht="18.75" customHeight="1">
      <c r="A108" s="16" t="s">
        <v>99</v>
      </c>
      <c r="B108" s="24">
        <f aca="true" t="shared" si="26" ref="B108:J108">IF(+B57+B104+B109&lt;0,0,(B57+B104+B109))</f>
        <v>17848.66</v>
      </c>
      <c r="C108" s="24">
        <f t="shared" si="26"/>
        <v>25284.63</v>
      </c>
      <c r="D108" s="24">
        <f t="shared" si="26"/>
        <v>26122.84</v>
      </c>
      <c r="E108" s="24">
        <f t="shared" si="26"/>
        <v>22949.56</v>
      </c>
      <c r="F108" s="24">
        <f t="shared" si="26"/>
        <v>23675.77</v>
      </c>
      <c r="G108" s="24">
        <f t="shared" si="26"/>
        <v>30501.74</v>
      </c>
      <c r="H108" s="24">
        <f t="shared" si="26"/>
        <v>20549.71</v>
      </c>
      <c r="I108" s="19">
        <f t="shared" si="26"/>
        <v>0</v>
      </c>
      <c r="J108" s="24">
        <f t="shared" si="26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16265820.68</v>
      </c>
      <c r="L114" s="52"/>
    </row>
    <row r="115" spans="1:11" ht="18.75" customHeight="1">
      <c r="A115" s="26" t="s">
        <v>70</v>
      </c>
      <c r="B115" s="27">
        <v>223191.40000000002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223191.40000000002</v>
      </c>
    </row>
    <row r="116" spans="1:11" ht="18.75" customHeight="1">
      <c r="A116" s="26" t="s">
        <v>71</v>
      </c>
      <c r="B116" s="27">
        <v>1290045.0799999998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7" ref="K116:K134">SUM(B116:J116)</f>
        <v>1290045.0799999998</v>
      </c>
    </row>
    <row r="117" spans="1:11" ht="18.75" customHeight="1">
      <c r="A117" s="26" t="s">
        <v>72</v>
      </c>
      <c r="B117" s="38">
        <v>0</v>
      </c>
      <c r="C117" s="27">
        <f>+C106</f>
        <v>2610232.2800000003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7"/>
        <v>2610232.2800000003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2669058.1599999997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7"/>
        <v>2669058.1599999997</v>
      </c>
    </row>
    <row r="119" spans="1:11" ht="18.75" customHeight="1">
      <c r="A119" s="66" t="s">
        <v>140</v>
      </c>
      <c r="B119" s="38"/>
      <c r="C119" s="38"/>
      <c r="D119" s="27">
        <v>198931.09000000003</v>
      </c>
      <c r="E119" s="38"/>
      <c r="F119" s="38"/>
      <c r="G119" s="38"/>
      <c r="H119" s="38"/>
      <c r="I119" s="38"/>
      <c r="J119" s="38"/>
      <c r="K119" s="39">
        <f t="shared" si="27"/>
        <v>198931.09000000003</v>
      </c>
    </row>
    <row r="120" spans="1:11" ht="18.75" customHeight="1">
      <c r="A120" s="26" t="s">
        <v>141</v>
      </c>
      <c r="B120" s="38">
        <v>0</v>
      </c>
      <c r="C120" s="38">
        <v>0</v>
      </c>
      <c r="D120" s="38">
        <v>0</v>
      </c>
      <c r="E120" s="27">
        <v>1525648.9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7"/>
        <v>1525648.9</v>
      </c>
    </row>
    <row r="121" spans="1:11" ht="18.75" customHeight="1">
      <c r="A121" s="26" t="s">
        <v>126</v>
      </c>
      <c r="B121" s="38">
        <v>0</v>
      </c>
      <c r="C121" s="38">
        <v>0</v>
      </c>
      <c r="D121" s="38">
        <v>0</v>
      </c>
      <c r="E121" s="27">
        <v>169516.55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7"/>
        <v>169516.55</v>
      </c>
    </row>
    <row r="122" spans="1:11" ht="18.75" customHeight="1">
      <c r="A122" s="66" t="s">
        <v>127</v>
      </c>
      <c r="B122" s="38">
        <v>0</v>
      </c>
      <c r="C122" s="38">
        <v>0</v>
      </c>
      <c r="D122" s="38">
        <v>0</v>
      </c>
      <c r="E122" s="38">
        <v>0</v>
      </c>
      <c r="F122" s="27">
        <v>383622.93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7"/>
        <v>383622.93</v>
      </c>
    </row>
    <row r="123" spans="1:11" ht="18.75" customHeight="1">
      <c r="A123" s="66" t="s">
        <v>128</v>
      </c>
      <c r="B123" s="38">
        <v>0</v>
      </c>
      <c r="C123" s="38">
        <v>0</v>
      </c>
      <c r="D123" s="38">
        <v>0</v>
      </c>
      <c r="E123" s="38">
        <v>0</v>
      </c>
      <c r="F123" s="27">
        <v>681947.23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7"/>
        <v>681947.23</v>
      </c>
    </row>
    <row r="124" spans="1:11" ht="18.75" customHeight="1">
      <c r="A124" s="66" t="s">
        <v>129</v>
      </c>
      <c r="B124" s="38">
        <v>0</v>
      </c>
      <c r="C124" s="38">
        <v>0</v>
      </c>
      <c r="D124" s="38">
        <v>0</v>
      </c>
      <c r="E124" s="38">
        <v>0</v>
      </c>
      <c r="F124" s="27">
        <v>210239.97999999998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7"/>
        <v>210239.97999999998</v>
      </c>
    </row>
    <row r="125" spans="1:11" ht="18.75" customHeight="1">
      <c r="A125" s="66" t="s">
        <v>130</v>
      </c>
      <c r="B125" s="68">
        <v>0</v>
      </c>
      <c r="C125" s="68">
        <v>0</v>
      </c>
      <c r="D125" s="68">
        <v>0</v>
      </c>
      <c r="E125" s="68">
        <v>0</v>
      </c>
      <c r="F125" s="69">
        <v>575485.25</v>
      </c>
      <c r="G125" s="68">
        <v>0</v>
      </c>
      <c r="H125" s="68">
        <v>0</v>
      </c>
      <c r="I125" s="68">
        <v>0</v>
      </c>
      <c r="J125" s="68">
        <v>0</v>
      </c>
      <c r="K125" s="69">
        <f t="shared" si="27"/>
        <v>575485.25</v>
      </c>
    </row>
    <row r="126" spans="1:11" ht="18.75" customHeight="1">
      <c r="A126" s="66" t="s">
        <v>131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685517.01</v>
      </c>
      <c r="H126" s="38">
        <v>0</v>
      </c>
      <c r="I126" s="38">
        <v>0</v>
      </c>
      <c r="J126" s="38">
        <v>0</v>
      </c>
      <c r="K126" s="39">
        <f t="shared" si="27"/>
        <v>685517.01</v>
      </c>
    </row>
    <row r="127" spans="1:11" ht="18.75" customHeight="1">
      <c r="A127" s="66" t="s">
        <v>132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59234.829999999994</v>
      </c>
      <c r="H127" s="38">
        <v>0</v>
      </c>
      <c r="I127" s="38">
        <v>0</v>
      </c>
      <c r="J127" s="38">
        <v>0</v>
      </c>
      <c r="K127" s="39">
        <f t="shared" si="27"/>
        <v>59234.829999999994</v>
      </c>
    </row>
    <row r="128" spans="1:11" ht="18.75" customHeight="1">
      <c r="A128" s="66" t="s">
        <v>133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360494.29</v>
      </c>
      <c r="H128" s="38">
        <v>0</v>
      </c>
      <c r="I128" s="38">
        <v>0</v>
      </c>
      <c r="J128" s="38">
        <v>0</v>
      </c>
      <c r="K128" s="39">
        <f t="shared" si="27"/>
        <v>360494.29</v>
      </c>
    </row>
    <row r="129" spans="1:11" ht="18.75" customHeight="1">
      <c r="A129" s="66" t="s">
        <v>134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398240.65</v>
      </c>
      <c r="H129" s="38">
        <v>0</v>
      </c>
      <c r="I129" s="38">
        <v>0</v>
      </c>
      <c r="J129" s="38">
        <v>0</v>
      </c>
      <c r="K129" s="39">
        <f t="shared" si="27"/>
        <v>398240.65</v>
      </c>
    </row>
    <row r="130" spans="1:11" ht="18.75" customHeight="1">
      <c r="A130" s="66" t="s">
        <v>135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1000214.72</v>
      </c>
      <c r="H130" s="38">
        <v>0</v>
      </c>
      <c r="I130" s="38">
        <v>0</v>
      </c>
      <c r="J130" s="38">
        <v>0</v>
      </c>
      <c r="K130" s="39">
        <f t="shared" si="27"/>
        <v>1000214.72</v>
      </c>
    </row>
    <row r="131" spans="1:11" ht="18.75" customHeight="1">
      <c r="A131" s="66" t="s">
        <v>136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646609.29</v>
      </c>
      <c r="I131" s="38">
        <v>0</v>
      </c>
      <c r="J131" s="38">
        <v>0</v>
      </c>
      <c r="K131" s="39">
        <f t="shared" si="27"/>
        <v>646609.29</v>
      </c>
    </row>
    <row r="132" spans="1:11" ht="18.75" customHeight="1">
      <c r="A132" s="66" t="s">
        <v>137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1024209.1300000001</v>
      </c>
      <c r="I132" s="38">
        <v>0</v>
      </c>
      <c r="J132" s="38">
        <v>0</v>
      </c>
      <c r="K132" s="39">
        <f t="shared" si="27"/>
        <v>1024209.1300000001</v>
      </c>
    </row>
    <row r="133" spans="1:11" ht="18.75" customHeight="1">
      <c r="A133" s="66" t="s">
        <v>138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502064.03</v>
      </c>
      <c r="J133" s="38"/>
      <c r="K133" s="39">
        <f t="shared" si="27"/>
        <v>502064.03</v>
      </c>
    </row>
    <row r="134" spans="1:11" ht="18.75" customHeight="1">
      <c r="A134" s="67" t="s">
        <v>139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1051317.88</v>
      </c>
      <c r="K134" s="42">
        <f t="shared" si="27"/>
        <v>1051317.88</v>
      </c>
    </row>
    <row r="135" spans="1:11" ht="18.75" customHeight="1">
      <c r="A135" s="74" t="s">
        <v>119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4" t="s">
        <v>123</v>
      </c>
    </row>
    <row r="137" ht="18" customHeight="1">
      <c r="A137" s="74" t="s">
        <v>124</v>
      </c>
    </row>
    <row r="138" ht="18" customHeight="1">
      <c r="A138" s="74" t="s">
        <v>125</v>
      </c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2017-10-31T18:37:26Z</dcterms:modified>
  <cp:category/>
  <cp:version/>
  <cp:contentType/>
  <cp:contentStatus/>
</cp:coreProperties>
</file>