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<sst xmlns="http://schemas.openxmlformats.org/spreadsheetml/2006/main" count="113" uniqueCount="111">
  <si>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</si>
  <si>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</si>
  <si>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</si>
  <si>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</si>
  <si>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</si>
  <si>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</si>
  <si>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</si>
  <si>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</si>
  <si>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</si>
  <si>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</si>
  <si>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</si>
  <si>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</si>
  <si>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</si>
  <si>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</si>
  <si>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</si>
  <si>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</si>
  <si>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</si>
  <si>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</si>
  <si>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</si>
  <si>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</si>
  <si>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</si>
  <si>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</si>
  <si>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</si>
  <si>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</si>
  <si>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</si>
  <si>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</si>
  <si>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</si>
  <si>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</si>
  <si>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</si>
  <si>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</si>
  <si>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</si>
  <si>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</si>
  <si>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</si>
  <si>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</si>
  <si>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</si>
  <si>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</si>
  <si>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</si>
  <si>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</si>
  <si>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</si>
  <si>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</si>
  <si>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</si>
  <si>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</si>
  <si>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</si>
  <si>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</si>
  <si>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</si>
  <si>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</si>
  <si>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</si>
  <si>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</si>
  <si>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</si>
  <si>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</si>
  <si>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</si>
  <si>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</si>
  <si>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</si>
  <si>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</si>
  <si>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</si>
  <si>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</si>
  <si>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</si>
  <si>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</si>
  <si>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</si>
  <si>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</si>
  <si>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</si>
  <si>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</si>
  <si>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</si>
  <si>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</si>
  <si>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</si>
  <si>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</si>
  <si>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</si>
  <si>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</si>
  <si>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</si>
  <si>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</si>
  <si>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</si>
  <si>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</si>
  <si>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</si>
  <si>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</si>
  <si>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</si>
  <si>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</si>
  <si>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</si>
  <si>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</si>
  <si>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</si>
  <si>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</si>
  <si>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</si>
  <si>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</si>
  <si>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</si>
  <si>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</si>
  <si>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</si>
  <si>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</si>
  <si>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</si>
  <si>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</si>
  <si>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</si>
  <si>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</si>
  <si>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</si>
  <si>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</si>
  <si>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</si>
  <si>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</si>
  <si>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</si>
  <si>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</si>
  <si>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</si>
  <si>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</si>
  <si>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</si>
  <si>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</si>
  <si>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</si>
  <si>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</si>
  <si>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</si>
  <si>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</si>
  <si>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</si>
  <si>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</si>
  <si>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</si>
  <si>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30/11/17 - VENCIMENTO 07/12/17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</si>
  <si>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</si>
  <si>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(2) Tarifa de remuneração de cada empresa considerando o  reequilibrio interno estabelecido e informado pelo consórcio. Não consideram os acertos financeiros previstos no item 7.</t>
  </si>
  <si>
    <t xml:space="preserve">(1) Ajuste de remuneração, previsto contratualmente, período de 25/10 a 23/11/17, parcela 05/19.
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</si>
</sst>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529675</v>
      </c>
      <c r="C7" s="10">
        <f>C8+C20+C24</f>
        <v>391318</v>
      </c>
      <c r="D7" s="10">
        <f>D8+D20+D24</f>
        <v>400524</v>
      </c>
      <c r="E7" s="10">
        <f>E8+E20+E24</f>
        <v>53516</v>
      </c>
      <c r="F7" s="10">
        <f aca="true" t="shared" si="0" ref="F7:N7">F8+F20+F24</f>
        <v>347840</v>
      </c>
      <c r="G7" s="10">
        <f t="shared" si="0"/>
        <v>548472</v>
      </c>
      <c r="H7" s="10">
        <f>H8+H20+H24</f>
        <v>385274</v>
      </c>
      <c r="I7" s="10">
        <f>I8+I20+I24</f>
        <v>109673</v>
      </c>
      <c r="J7" s="10">
        <f>J8+J20+J24</f>
        <v>438972</v>
      </c>
      <c r="K7" s="10">
        <f>K8+K20+K24</f>
        <v>317465</v>
      </c>
      <c r="L7" s="10">
        <f>L8+L20+L24</f>
        <v>392859</v>
      </c>
      <c r="M7" s="10">
        <f t="shared" si="0"/>
        <v>158852</v>
      </c>
      <c r="N7" s="10">
        <f t="shared" si="0"/>
        <v>96815</v>
      </c>
      <c r="O7" s="10">
        <f>+O8+O20+O24</f>
        <v>4171255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228388</v>
      </c>
      <c r="C8" s="12">
        <f>+C9+C12+C16</f>
        <v>181094</v>
      </c>
      <c r="D8" s="12">
        <f>+D9+D12+D16</f>
        <v>199962</v>
      </c>
      <c r="E8" s="12">
        <f>+E9+E12+E16</f>
        <v>24325</v>
      </c>
      <c r="F8" s="12">
        <f aca="true" t="shared" si="1" ref="F8:N8">+F9+F12+F16</f>
        <v>161479</v>
      </c>
      <c r="G8" s="12">
        <f t="shared" si="1"/>
        <v>258331</v>
      </c>
      <c r="H8" s="12">
        <f>+H9+H12+H16</f>
        <v>173932</v>
      </c>
      <c r="I8" s="12">
        <f>+I9+I12+I16</f>
        <v>51968</v>
      </c>
      <c r="J8" s="12">
        <f>+J9+J12+J16</f>
        <v>206909</v>
      </c>
      <c r="K8" s="12">
        <f>+K9+K12+K16</f>
        <v>149976</v>
      </c>
      <c r="L8" s="12">
        <f>+L9+L12+L16</f>
        <v>173018</v>
      </c>
      <c r="M8" s="12">
        <f t="shared" si="1"/>
        <v>79308</v>
      </c>
      <c r="N8" s="12">
        <f t="shared" si="1"/>
        <v>50175</v>
      </c>
      <c r="O8" s="12">
        <f>SUM(B8:N8)</f>
        <v>1938865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22997</v>
      </c>
      <c r="C9" s="14">
        <v>23081</v>
      </c>
      <c r="D9" s="14">
        <v>17104</v>
      </c>
      <c r="E9" s="14">
        <v>1862</v>
      </c>
      <c r="F9" s="14">
        <v>14443</v>
      </c>
      <c r="G9" s="14">
        <v>25923</v>
      </c>
      <c r="H9" s="14">
        <v>22336</v>
      </c>
      <c r="I9" s="14">
        <v>6583</v>
      </c>
      <c r="J9" s="14">
        <v>14097</v>
      </c>
      <c r="K9" s="14">
        <v>17986</v>
      </c>
      <c r="L9" s="14">
        <v>13991</v>
      </c>
      <c r="M9" s="14">
        <v>9448</v>
      </c>
      <c r="N9" s="14">
        <v>6571</v>
      </c>
      <c r="O9" s="12">
        <f aca="true" t="shared" si="2" ref="O9:O19">SUM(B9:N9)</f>
        <v>196422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22997</v>
      </c>
      <c r="C10" s="14">
        <f>+C9-C11</f>
        <v>23081</v>
      </c>
      <c r="D10" s="14">
        <f>+D9-D11</f>
        <v>17104</v>
      </c>
      <c r="E10" s="14">
        <f>+E9-E11</f>
        <v>1862</v>
      </c>
      <c r="F10" s="14">
        <f aca="true" t="shared" si="3" ref="F10:N10">+F9-F11</f>
        <v>14443</v>
      </c>
      <c r="G10" s="14">
        <f t="shared" si="3"/>
        <v>25923</v>
      </c>
      <c r="H10" s="14">
        <f>+H9-H11</f>
        <v>22336</v>
      </c>
      <c r="I10" s="14">
        <f>+I9-I11</f>
        <v>6583</v>
      </c>
      <c r="J10" s="14">
        <f>+J9-J11</f>
        <v>14097</v>
      </c>
      <c r="K10" s="14">
        <f>+K9-K11</f>
        <v>17986</v>
      </c>
      <c r="L10" s="14">
        <f>+L9-L11</f>
        <v>13991</v>
      </c>
      <c r="M10" s="14">
        <f t="shared" si="3"/>
        <v>9448</v>
      </c>
      <c r="N10" s="14">
        <f t="shared" si="3"/>
        <v>6571</v>
      </c>
      <c r="O10" s="12">
        <f t="shared" si="2"/>
        <v>196422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194156</v>
      </c>
      <c r="C12" s="14">
        <f>C13+C14+C15</f>
        <v>149681</v>
      </c>
      <c r="D12" s="14">
        <f>D13+D14+D15</f>
        <v>173660</v>
      </c>
      <c r="E12" s="14">
        <f>E13+E14+E15</f>
        <v>21404</v>
      </c>
      <c r="F12" s="14">
        <f aca="true" t="shared" si="4" ref="F12:N12">F13+F14+F15</f>
        <v>139210</v>
      </c>
      <c r="G12" s="14">
        <f t="shared" si="4"/>
        <v>218759</v>
      </c>
      <c r="H12" s="14">
        <f>H13+H14+H15</f>
        <v>143481</v>
      </c>
      <c r="I12" s="14">
        <f>I13+I14+I15</f>
        <v>42774</v>
      </c>
      <c r="J12" s="14">
        <f>J13+J14+J15</f>
        <v>181932</v>
      </c>
      <c r="K12" s="14">
        <f>K13+K14+K15</f>
        <v>124778</v>
      </c>
      <c r="L12" s="14">
        <f>L13+L14+L15</f>
        <v>149462</v>
      </c>
      <c r="M12" s="14">
        <f t="shared" si="4"/>
        <v>66336</v>
      </c>
      <c r="N12" s="14">
        <f t="shared" si="4"/>
        <v>41738</v>
      </c>
      <c r="O12" s="12">
        <f t="shared" si="2"/>
        <v>1647371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97157</v>
      </c>
      <c r="C13" s="14">
        <v>76255</v>
      </c>
      <c r="D13" s="14">
        <v>83851</v>
      </c>
      <c r="E13" s="14">
        <v>10778</v>
      </c>
      <c r="F13" s="14">
        <v>67669</v>
      </c>
      <c r="G13" s="14">
        <v>108372</v>
      </c>
      <c r="H13" s="14">
        <v>74722</v>
      </c>
      <c r="I13" s="14">
        <v>22582</v>
      </c>
      <c r="J13" s="14">
        <v>93928</v>
      </c>
      <c r="K13" s="14">
        <v>62319</v>
      </c>
      <c r="L13" s="14">
        <v>74357</v>
      </c>
      <c r="M13" s="14">
        <v>32254</v>
      </c>
      <c r="N13" s="14">
        <v>19765</v>
      </c>
      <c r="O13" s="12">
        <f t="shared" si="2"/>
        <v>824009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92245</v>
      </c>
      <c r="C14" s="14">
        <v>67959</v>
      </c>
      <c r="D14" s="14">
        <v>86733</v>
      </c>
      <c r="E14" s="14">
        <v>10029</v>
      </c>
      <c r="F14" s="14">
        <v>67598</v>
      </c>
      <c r="G14" s="14">
        <v>102321</v>
      </c>
      <c r="H14" s="14">
        <v>64603</v>
      </c>
      <c r="I14" s="14">
        <v>18877</v>
      </c>
      <c r="J14" s="14">
        <v>85007</v>
      </c>
      <c r="K14" s="14">
        <v>59063</v>
      </c>
      <c r="L14" s="14">
        <v>71691</v>
      </c>
      <c r="M14" s="14">
        <v>32103</v>
      </c>
      <c r="N14" s="14">
        <v>21032</v>
      </c>
      <c r="O14" s="12">
        <f t="shared" si="2"/>
        <v>779261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4754</v>
      </c>
      <c r="C15" s="14">
        <v>5467</v>
      </c>
      <c r="D15" s="14">
        <v>3076</v>
      </c>
      <c r="E15" s="14">
        <v>597</v>
      </c>
      <c r="F15" s="14">
        <v>3943</v>
      </c>
      <c r="G15" s="14">
        <v>8066</v>
      </c>
      <c r="H15" s="14">
        <v>4156</v>
      </c>
      <c r="I15" s="14">
        <v>1315</v>
      </c>
      <c r="J15" s="14">
        <v>2997</v>
      </c>
      <c r="K15" s="14">
        <v>3396</v>
      </c>
      <c r="L15" s="14">
        <v>3414</v>
      </c>
      <c r="M15" s="14">
        <v>1979</v>
      </c>
      <c r="N15" s="14">
        <v>941</v>
      </c>
      <c r="O15" s="12">
        <f t="shared" si="2"/>
        <v>44101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11235</v>
      </c>
      <c r="C16" s="14">
        <f>C17+C18+C19</f>
        <v>8332</v>
      </c>
      <c r="D16" s="14">
        <f>D17+D18+D19</f>
        <v>9198</v>
      </c>
      <c r="E16" s="14">
        <f>E17+E18+E19</f>
        <v>1059</v>
      </c>
      <c r="F16" s="14">
        <f aca="true" t="shared" si="5" ref="F16:N16">F17+F18+F19</f>
        <v>7826</v>
      </c>
      <c r="G16" s="14">
        <f t="shared" si="5"/>
        <v>13649</v>
      </c>
      <c r="H16" s="14">
        <f>H17+H18+H19</f>
        <v>8115</v>
      </c>
      <c r="I16" s="14">
        <f>I17+I18+I19</f>
        <v>2611</v>
      </c>
      <c r="J16" s="14">
        <f>J17+J18+J19</f>
        <v>10880</v>
      </c>
      <c r="K16" s="14">
        <f>K17+K18+K19</f>
        <v>7212</v>
      </c>
      <c r="L16" s="14">
        <f>L17+L18+L19</f>
        <v>9565</v>
      </c>
      <c r="M16" s="14">
        <f t="shared" si="5"/>
        <v>3524</v>
      </c>
      <c r="N16" s="14">
        <f t="shared" si="5"/>
        <v>1866</v>
      </c>
      <c r="O16" s="12">
        <f t="shared" si="2"/>
        <v>95072</v>
      </c>
    </row>
    <row r="17" spans="1:26" ht="18.75" customHeight="1">
      <c r="A17" s="15" t="s">
        <v>16</v>
      </c>
      <c r="B17" s="14">
        <v>11164</v>
      </c>
      <c r="C17" s="14">
        <v>8288</v>
      </c>
      <c r="D17" s="14">
        <v>9145</v>
      </c>
      <c r="E17" s="14">
        <v>1054</v>
      </c>
      <c r="F17" s="14">
        <v>7790</v>
      </c>
      <c r="G17" s="14">
        <v>13608</v>
      </c>
      <c r="H17" s="14">
        <v>8067</v>
      </c>
      <c r="I17" s="14">
        <v>2600</v>
      </c>
      <c r="J17" s="14">
        <v>10833</v>
      </c>
      <c r="K17" s="14">
        <v>7177</v>
      </c>
      <c r="L17" s="14">
        <v>9510</v>
      </c>
      <c r="M17" s="14">
        <v>3502</v>
      </c>
      <c r="N17" s="14">
        <v>1844</v>
      </c>
      <c r="O17" s="12">
        <f t="shared" si="2"/>
        <v>94582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67</v>
      </c>
      <c r="C18" s="14">
        <v>39</v>
      </c>
      <c r="D18" s="14">
        <v>43</v>
      </c>
      <c r="E18" s="14">
        <v>5</v>
      </c>
      <c r="F18" s="14">
        <v>28</v>
      </c>
      <c r="G18" s="14">
        <v>39</v>
      </c>
      <c r="H18" s="14">
        <v>38</v>
      </c>
      <c r="I18" s="14">
        <v>9</v>
      </c>
      <c r="J18" s="14">
        <v>35</v>
      </c>
      <c r="K18" s="14">
        <v>33</v>
      </c>
      <c r="L18" s="14">
        <v>52</v>
      </c>
      <c r="M18" s="14">
        <v>20</v>
      </c>
      <c r="N18" s="14">
        <v>20</v>
      </c>
      <c r="O18" s="12">
        <f t="shared" si="2"/>
        <v>428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5</v>
      </c>
      <c r="D19" s="14">
        <v>10</v>
      </c>
      <c r="E19" s="14">
        <v>0</v>
      </c>
      <c r="F19" s="14">
        <v>8</v>
      </c>
      <c r="G19" s="14">
        <v>2</v>
      </c>
      <c r="H19" s="14">
        <v>10</v>
      </c>
      <c r="I19" s="14">
        <v>2</v>
      </c>
      <c r="J19" s="14">
        <v>12</v>
      </c>
      <c r="K19" s="14">
        <v>2</v>
      </c>
      <c r="L19" s="14">
        <v>3</v>
      </c>
      <c r="M19" s="14">
        <v>2</v>
      </c>
      <c r="N19" s="14">
        <v>2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142963</v>
      </c>
      <c r="C20" s="18">
        <f>C21+C22+C23</f>
        <v>90503</v>
      </c>
      <c r="D20" s="18">
        <f>D21+D22+D23</f>
        <v>83783</v>
      </c>
      <c r="E20" s="18">
        <f>E21+E22+E23</f>
        <v>11188</v>
      </c>
      <c r="F20" s="18">
        <f aca="true" t="shared" si="6" ref="F20:N20">F21+F22+F23</f>
        <v>74244</v>
      </c>
      <c r="G20" s="18">
        <f t="shared" si="6"/>
        <v>118069</v>
      </c>
      <c r="H20" s="18">
        <f>H21+H22+H23</f>
        <v>96372</v>
      </c>
      <c r="I20" s="18">
        <f>I21+I22+I23</f>
        <v>26512</v>
      </c>
      <c r="J20" s="18">
        <f>J21+J22+J23</f>
        <v>113658</v>
      </c>
      <c r="K20" s="18">
        <f>K21+K22+K23</f>
        <v>76380</v>
      </c>
      <c r="L20" s="18">
        <f>L21+L22+L23</f>
        <v>117992</v>
      </c>
      <c r="M20" s="18">
        <f t="shared" si="6"/>
        <v>44352</v>
      </c>
      <c r="N20" s="18">
        <f t="shared" si="6"/>
        <v>25645</v>
      </c>
      <c r="O20" s="12">
        <f aca="true" t="shared" si="7" ref="O20:O26">SUM(B20:N20)</f>
        <v>1021661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76753</v>
      </c>
      <c r="C21" s="14">
        <v>51963</v>
      </c>
      <c r="D21" s="14">
        <v>44854</v>
      </c>
      <c r="E21" s="14">
        <v>6329</v>
      </c>
      <c r="F21" s="14">
        <v>40247</v>
      </c>
      <c r="G21" s="14">
        <v>65636</v>
      </c>
      <c r="H21" s="14">
        <v>55934</v>
      </c>
      <c r="I21" s="14">
        <v>15746</v>
      </c>
      <c r="J21" s="14">
        <v>64232</v>
      </c>
      <c r="K21" s="14">
        <v>42225</v>
      </c>
      <c r="L21" s="14">
        <v>63371</v>
      </c>
      <c r="M21" s="14">
        <v>24070</v>
      </c>
      <c r="N21" s="14">
        <v>13379</v>
      </c>
      <c r="O21" s="12">
        <f t="shared" si="7"/>
        <v>564739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63846</v>
      </c>
      <c r="C22" s="14">
        <v>36374</v>
      </c>
      <c r="D22" s="14">
        <v>37777</v>
      </c>
      <c r="E22" s="14">
        <v>4646</v>
      </c>
      <c r="F22" s="14">
        <v>32519</v>
      </c>
      <c r="G22" s="14">
        <v>49600</v>
      </c>
      <c r="H22" s="14">
        <v>38810</v>
      </c>
      <c r="I22" s="14">
        <v>10328</v>
      </c>
      <c r="J22" s="14">
        <v>47825</v>
      </c>
      <c r="K22" s="14">
        <v>32778</v>
      </c>
      <c r="L22" s="14">
        <v>52804</v>
      </c>
      <c r="M22" s="14">
        <v>19411</v>
      </c>
      <c r="N22" s="14">
        <v>11844</v>
      </c>
      <c r="O22" s="12">
        <f t="shared" si="7"/>
        <v>438562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2364</v>
      </c>
      <c r="C23" s="14">
        <v>2166</v>
      </c>
      <c r="D23" s="14">
        <v>1152</v>
      </c>
      <c r="E23" s="14">
        <v>213</v>
      </c>
      <c r="F23" s="14">
        <v>1478</v>
      </c>
      <c r="G23" s="14">
        <v>2833</v>
      </c>
      <c r="H23" s="14">
        <v>1628</v>
      </c>
      <c r="I23" s="14">
        <v>438</v>
      </c>
      <c r="J23" s="14">
        <v>1601</v>
      </c>
      <c r="K23" s="14">
        <v>1377</v>
      </c>
      <c r="L23" s="14">
        <v>1817</v>
      </c>
      <c r="M23" s="14">
        <v>871</v>
      </c>
      <c r="N23" s="14">
        <v>422</v>
      </c>
      <c r="O23" s="12">
        <f t="shared" si="7"/>
        <v>18360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158324</v>
      </c>
      <c r="C24" s="14">
        <f>C25+C26</f>
        <v>119721</v>
      </c>
      <c r="D24" s="14">
        <f>D25+D26</f>
        <v>116779</v>
      </c>
      <c r="E24" s="14">
        <f>E25+E26</f>
        <v>18003</v>
      </c>
      <c r="F24" s="14">
        <f aca="true" t="shared" si="8" ref="F24:N24">F25+F26</f>
        <v>112117</v>
      </c>
      <c r="G24" s="14">
        <f t="shared" si="8"/>
        <v>172072</v>
      </c>
      <c r="H24" s="14">
        <f>H25+H26</f>
        <v>114970</v>
      </c>
      <c r="I24" s="14">
        <f>I25+I26</f>
        <v>31193</v>
      </c>
      <c r="J24" s="14">
        <f>J25+J26</f>
        <v>118405</v>
      </c>
      <c r="K24" s="14">
        <f>K25+K26</f>
        <v>91109</v>
      </c>
      <c r="L24" s="14">
        <f>L25+L26</f>
        <v>101849</v>
      </c>
      <c r="M24" s="14">
        <f t="shared" si="8"/>
        <v>35192</v>
      </c>
      <c r="N24" s="14">
        <f t="shared" si="8"/>
        <v>20995</v>
      </c>
      <c r="O24" s="12">
        <f t="shared" si="7"/>
        <v>1210729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76544</v>
      </c>
      <c r="C25" s="14">
        <v>64596</v>
      </c>
      <c r="D25" s="14">
        <v>60659</v>
      </c>
      <c r="E25" s="14">
        <v>10238</v>
      </c>
      <c r="F25" s="14">
        <v>59359</v>
      </c>
      <c r="G25" s="14">
        <v>95105</v>
      </c>
      <c r="H25" s="14">
        <v>64344</v>
      </c>
      <c r="I25" s="14">
        <v>18810</v>
      </c>
      <c r="J25" s="14">
        <v>56929</v>
      </c>
      <c r="K25" s="14">
        <v>49229</v>
      </c>
      <c r="L25" s="14">
        <v>49660</v>
      </c>
      <c r="M25" s="14">
        <v>16565</v>
      </c>
      <c r="N25" s="14">
        <v>8675</v>
      </c>
      <c r="O25" s="12">
        <f t="shared" si="7"/>
        <v>630713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81780</v>
      </c>
      <c r="C26" s="14">
        <v>55125</v>
      </c>
      <c r="D26" s="14">
        <v>56120</v>
      </c>
      <c r="E26" s="14">
        <v>7765</v>
      </c>
      <c r="F26" s="14">
        <v>52758</v>
      </c>
      <c r="G26" s="14">
        <v>76967</v>
      </c>
      <c r="H26" s="14">
        <v>50626</v>
      </c>
      <c r="I26" s="14">
        <v>12383</v>
      </c>
      <c r="J26" s="14">
        <v>61476</v>
      </c>
      <c r="K26" s="14">
        <v>41880</v>
      </c>
      <c r="L26" s="14">
        <v>52189</v>
      </c>
      <c r="M26" s="14">
        <v>18627</v>
      </c>
      <c r="N26" s="14">
        <v>12320</v>
      </c>
      <c r="O26" s="12">
        <f t="shared" si="7"/>
        <v>580016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1111071.5845255002</v>
      </c>
      <c r="C36" s="60">
        <f aca="true" t="shared" si="11" ref="C36:N36">C37+C38+C39+C40</f>
        <v>793796.9029989999</v>
      </c>
      <c r="D36" s="60">
        <f t="shared" si="11"/>
        <v>758385.7186262001</v>
      </c>
      <c r="E36" s="60">
        <f t="shared" si="11"/>
        <v>139141.32109440002</v>
      </c>
      <c r="F36" s="60">
        <f t="shared" si="11"/>
        <v>758693.2426719998</v>
      </c>
      <c r="G36" s="60">
        <f t="shared" si="11"/>
        <v>952752.7556</v>
      </c>
      <c r="H36" s="60">
        <f t="shared" si="11"/>
        <v>787278.319</v>
      </c>
      <c r="I36" s="60">
        <f>I37+I38+I39+I40</f>
        <v>218355.7669346</v>
      </c>
      <c r="J36" s="60">
        <f>J37+J38+J39+J40</f>
        <v>872100.1614695999</v>
      </c>
      <c r="K36" s="60">
        <f>K37+K38+K39+K40</f>
        <v>710123.3305495</v>
      </c>
      <c r="L36" s="60">
        <f>L37+L38+L39+L40</f>
        <v>840091.50126384</v>
      </c>
      <c r="M36" s="60">
        <f t="shared" si="11"/>
        <v>403698.9799183599</v>
      </c>
      <c r="N36" s="60">
        <f t="shared" si="11"/>
        <v>239627.3397864</v>
      </c>
      <c r="O36" s="60">
        <f>O37+O38+O39+O40</f>
        <v>8585116.924439399</v>
      </c>
    </row>
    <row r="37" spans="1:15" ht="18.75" customHeight="1">
      <c r="A37" s="57" t="s">
        <v>50</v>
      </c>
      <c r="B37" s="54">
        <f aca="true" t="shared" si="12" ref="B37:N37">B29*B7</f>
        <v>1106438.1075000002</v>
      </c>
      <c r="C37" s="54">
        <f t="shared" si="12"/>
        <v>789679.7239999999</v>
      </c>
      <c r="D37" s="54">
        <f t="shared" si="12"/>
        <v>748258.9368</v>
      </c>
      <c r="E37" s="54">
        <f t="shared" si="12"/>
        <v>138831.2072</v>
      </c>
      <c r="F37" s="54">
        <f t="shared" si="12"/>
        <v>758743.3919999999</v>
      </c>
      <c r="G37" s="54">
        <f t="shared" si="12"/>
        <v>948801.7128</v>
      </c>
      <c r="H37" s="54">
        <f t="shared" si="12"/>
        <v>783685.8434</v>
      </c>
      <c r="I37" s="54">
        <f>I29*I7</f>
        <v>218315.07379999998</v>
      </c>
      <c r="J37" s="54">
        <f>J29*J7</f>
        <v>867408.672</v>
      </c>
      <c r="K37" s="54">
        <f>K29*K7</f>
        <v>706518.3574999999</v>
      </c>
      <c r="L37" s="54">
        <f>L29*L7</f>
        <v>835886.0943</v>
      </c>
      <c r="M37" s="54">
        <f t="shared" si="12"/>
        <v>401260.15199999994</v>
      </c>
      <c r="N37" s="54">
        <f t="shared" si="12"/>
        <v>239617.125</v>
      </c>
      <c r="O37" s="56">
        <f>SUM(B37:N37)</f>
        <v>8543444.3983</v>
      </c>
    </row>
    <row r="38" spans="1:15" ht="18.75" customHeight="1">
      <c r="A38" s="57" t="s">
        <v>51</v>
      </c>
      <c r="B38" s="54">
        <f aca="true" t="shared" si="13" ref="B38:N38">B30*B7</f>
        <v>-3281.0929745</v>
      </c>
      <c r="C38" s="54">
        <f t="shared" si="13"/>
        <v>-2296.841001</v>
      </c>
      <c r="D38" s="54">
        <f t="shared" si="13"/>
        <v>-2222.8881738</v>
      </c>
      <c r="E38" s="54">
        <f t="shared" si="13"/>
        <v>-336.1661056</v>
      </c>
      <c r="F38" s="54">
        <f t="shared" si="13"/>
        <v>-2211.549328</v>
      </c>
      <c r="G38" s="54">
        <f t="shared" si="13"/>
        <v>-2797.2072000000003</v>
      </c>
      <c r="H38" s="54">
        <f t="shared" si="13"/>
        <v>-2157.5344</v>
      </c>
      <c r="I38" s="54">
        <f>I30*I7</f>
        <v>-614.1468654</v>
      </c>
      <c r="J38" s="54">
        <f>J30*J7</f>
        <v>-2496.9605304</v>
      </c>
      <c r="K38" s="54">
        <f>K30*K7</f>
        <v>-2020.8869505</v>
      </c>
      <c r="L38" s="54">
        <f>L30*L7</f>
        <v>-2455.46303616</v>
      </c>
      <c r="M38" s="54">
        <f t="shared" si="13"/>
        <v>-1170.51208164</v>
      </c>
      <c r="N38" s="54">
        <f t="shared" si="13"/>
        <v>-708.8252136</v>
      </c>
      <c r="O38" s="25">
        <f>SUM(B38:N38)</f>
        <v>-24770.073860600005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4641.85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41006.560000000005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-120952.11000000002</v>
      </c>
      <c r="C42" s="25">
        <f aca="true" t="shared" si="15" ref="C42:N42">+C43+C46+C58+C59</f>
        <v>-111341.94</v>
      </c>
      <c r="D42" s="25">
        <f t="shared" si="15"/>
        <v>-88390.76999999999</v>
      </c>
      <c r="E42" s="25">
        <f t="shared" si="15"/>
        <v>-11381.86</v>
      </c>
      <c r="F42" s="25">
        <f t="shared" si="15"/>
        <v>-78504.43</v>
      </c>
      <c r="G42" s="25">
        <f t="shared" si="15"/>
        <v>-127529.26</v>
      </c>
      <c r="H42" s="25">
        <f t="shared" si="15"/>
        <v>-108654.31</v>
      </c>
      <c r="I42" s="25">
        <f>+I43+I46+I58+I59</f>
        <v>-35947.73</v>
      </c>
      <c r="J42" s="25">
        <f>+J43+J46+J58+J59</f>
        <v>-80148.12</v>
      </c>
      <c r="K42" s="25">
        <f>+K43+K46+K58+K59</f>
        <v>-89750.96</v>
      </c>
      <c r="L42" s="25">
        <f>+L43+L46+L58+L59</f>
        <v>-78893.8</v>
      </c>
      <c r="M42" s="25">
        <f t="shared" si="15"/>
        <v>-47627.41</v>
      </c>
      <c r="N42" s="25">
        <f t="shared" si="15"/>
        <v>-31654.559999999998</v>
      </c>
      <c r="O42" s="25">
        <f>+O43+O46+O58+O59</f>
        <v>-1010777.2600000002</v>
      </c>
    </row>
    <row r="43" spans="1:15" ht="18.75" customHeight="1">
      <c r="A43" s="17" t="s">
        <v>55</v>
      </c>
      <c r="B43" s="26">
        <f>B44+B45</f>
        <v>-87388.6</v>
      </c>
      <c r="C43" s="26">
        <f>C44+C45</f>
        <v>-87707.8</v>
      </c>
      <c r="D43" s="26">
        <f>D44+D45</f>
        <v>-64995.2</v>
      </c>
      <c r="E43" s="26">
        <f>E44+E45</f>
        <v>-7075.6</v>
      </c>
      <c r="F43" s="26">
        <f aca="true" t="shared" si="16" ref="F43:N43">F44+F45</f>
        <v>-54883.4</v>
      </c>
      <c r="G43" s="26">
        <f t="shared" si="16"/>
        <v>-98507.4</v>
      </c>
      <c r="H43" s="26">
        <f t="shared" si="16"/>
        <v>-84876.8</v>
      </c>
      <c r="I43" s="26">
        <f>I44+I45</f>
        <v>-25015.4</v>
      </c>
      <c r="J43" s="26">
        <f>J44+J45</f>
        <v>-53568.6</v>
      </c>
      <c r="K43" s="26">
        <f>K44+K45</f>
        <v>-68346.8</v>
      </c>
      <c r="L43" s="26">
        <f>L44+L45</f>
        <v>-53165.8</v>
      </c>
      <c r="M43" s="26">
        <f t="shared" si="16"/>
        <v>-35902.4</v>
      </c>
      <c r="N43" s="26">
        <f t="shared" si="16"/>
        <v>-24969.8</v>
      </c>
      <c r="O43" s="25">
        <f aca="true" t="shared" si="17" ref="O43:O59">SUM(B43:N43)</f>
        <v>-746403.6000000002</v>
      </c>
    </row>
    <row r="44" spans="1:26" ht="18.75" customHeight="1">
      <c r="A44" s="13" t="s">
        <v>56</v>
      </c>
      <c r="B44" s="20">
        <f>ROUND(-B9*$D$3,2)</f>
        <v>-87388.6</v>
      </c>
      <c r="C44" s="20">
        <f>ROUND(-C9*$D$3,2)</f>
        <v>-87707.8</v>
      </c>
      <c r="D44" s="20">
        <f>ROUND(-D9*$D$3,2)</f>
        <v>-64995.2</v>
      </c>
      <c r="E44" s="20">
        <f>ROUND(-E9*$D$3,2)</f>
        <v>-7075.6</v>
      </c>
      <c r="F44" s="20">
        <f aca="true" t="shared" si="18" ref="F44:N44">ROUND(-F9*$D$3,2)</f>
        <v>-54883.4</v>
      </c>
      <c r="G44" s="20">
        <f t="shared" si="18"/>
        <v>-98507.4</v>
      </c>
      <c r="H44" s="20">
        <f t="shared" si="18"/>
        <v>-84876.8</v>
      </c>
      <c r="I44" s="20">
        <f>ROUND(-I9*$D$3,2)</f>
        <v>-25015.4</v>
      </c>
      <c r="J44" s="20">
        <f>ROUND(-J9*$D$3,2)</f>
        <v>-53568.6</v>
      </c>
      <c r="K44" s="20">
        <f>ROUND(-K9*$D$3,2)</f>
        <v>-68346.8</v>
      </c>
      <c r="L44" s="20">
        <f>ROUND(-L9*$D$3,2)</f>
        <v>-53165.8</v>
      </c>
      <c r="M44" s="20">
        <f t="shared" si="18"/>
        <v>-35902.4</v>
      </c>
      <c r="N44" s="20">
        <f t="shared" si="18"/>
        <v>-24969.8</v>
      </c>
      <c r="O44" s="46">
        <f t="shared" si="17"/>
        <v>-746403.6000000002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-264373.66000000003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990119.4745255002</v>
      </c>
      <c r="C61" s="29">
        <f t="shared" si="21"/>
        <v>682454.962999</v>
      </c>
      <c r="D61" s="29">
        <f t="shared" si="21"/>
        <v>669994.9486262001</v>
      </c>
      <c r="E61" s="29">
        <f t="shared" si="21"/>
        <v>127759.46109440002</v>
      </c>
      <c r="F61" s="29">
        <f t="shared" si="21"/>
        <v>680188.8126719999</v>
      </c>
      <c r="G61" s="29">
        <f t="shared" si="21"/>
        <v>825223.4956</v>
      </c>
      <c r="H61" s="29">
        <f t="shared" si="21"/>
        <v>678624.0090000001</v>
      </c>
      <c r="I61" s="29">
        <f t="shared" si="21"/>
        <v>182408.03693459998</v>
      </c>
      <c r="J61" s="29">
        <f>+J36+J42</f>
        <v>791952.0414695999</v>
      </c>
      <c r="K61" s="29">
        <f>+K36+K42</f>
        <v>620372.3705495</v>
      </c>
      <c r="L61" s="29">
        <f>+L36+L42</f>
        <v>761197.70126384</v>
      </c>
      <c r="M61" s="29">
        <f t="shared" si="21"/>
        <v>356071.56991835986</v>
      </c>
      <c r="N61" s="29">
        <f t="shared" si="21"/>
        <v>207972.7797864</v>
      </c>
      <c r="O61" s="29">
        <f>SUM(B61:N61)</f>
        <v>7574339.664439401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990119.48</v>
      </c>
      <c r="C64" s="36">
        <f aca="true" t="shared" si="22" ref="C64:N64">SUM(C65:C78)</f>
        <v>682454.97</v>
      </c>
      <c r="D64" s="36">
        <f t="shared" si="22"/>
        <v>669994.95</v>
      </c>
      <c r="E64" s="36">
        <f t="shared" si="22"/>
        <v>127759.46</v>
      </c>
      <c r="F64" s="36">
        <f t="shared" si="22"/>
        <v>680188.81</v>
      </c>
      <c r="G64" s="36">
        <f t="shared" si="22"/>
        <v>825223.49</v>
      </c>
      <c r="H64" s="36">
        <f t="shared" si="22"/>
        <v>678624.01</v>
      </c>
      <c r="I64" s="36">
        <f t="shared" si="22"/>
        <v>182408.03</v>
      </c>
      <c r="J64" s="36">
        <f t="shared" si="22"/>
        <v>791952.04</v>
      </c>
      <c r="K64" s="36">
        <f t="shared" si="22"/>
        <v>620372.37</v>
      </c>
      <c r="L64" s="36">
        <f t="shared" si="22"/>
        <v>761197.7</v>
      </c>
      <c r="M64" s="36">
        <f t="shared" si="22"/>
        <v>356071.57</v>
      </c>
      <c r="N64" s="36">
        <f t="shared" si="22"/>
        <v>207972.78</v>
      </c>
      <c r="O64" s="29">
        <f>SUM(O65:O78)</f>
        <v>7574339.660000001</v>
      </c>
      <c r="Q64" s="77"/>
    </row>
    <row r="65" spans="1:16" ht="18.75" customHeight="1">
      <c r="A65" s="17" t="s">
        <v>70</v>
      </c>
      <c r="B65" s="36">
        <f>192943.46+1150.08</f>
        <v>194093.53999999998</v>
      </c>
      <c r="C65" s="36">
        <f>197707.73+1167.17</f>
        <v>198874.90000000002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392968.44</v>
      </c>
      <c r="P65"/>
    </row>
    <row r="66" spans="1:16" ht="18.75" customHeight="1">
      <c r="A66" s="17" t="s">
        <v>71</v>
      </c>
      <c r="B66" s="36">
        <f>792518.53+3507.41</f>
        <v>796025.9400000001</v>
      </c>
      <c r="C66" s="36">
        <f>480725.74+2854.33</f>
        <v>483580.07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1279606.01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669994.95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669994.95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127759.46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127759.46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680188.81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680188.81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825223.49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825223.49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678624.01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678624.01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182408.03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182408.03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791952.04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791952.04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620372.37</v>
      </c>
      <c r="L74" s="35">
        <v>0</v>
      </c>
      <c r="M74" s="35">
        <v>0</v>
      </c>
      <c r="N74" s="35">
        <v>0</v>
      </c>
      <c r="O74" s="29">
        <f t="shared" si="23"/>
        <v>620372.37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761197.7</v>
      </c>
      <c r="M75" s="35">
        <v>0</v>
      </c>
      <c r="N75" s="61">
        <v>0</v>
      </c>
      <c r="O75" s="26">
        <f t="shared" si="23"/>
        <v>761197.7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356071.57</v>
      </c>
      <c r="N76" s="35">
        <v>0</v>
      </c>
      <c r="O76" s="29">
        <f t="shared" si="23"/>
        <v>356071.57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207972.78</v>
      </c>
      <c r="O77" s="26">
        <f t="shared" si="23"/>
        <v>207972.78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2.3292389982597346</v>
      </c>
      <c r="C82" s="44">
        <v>2.292346279426715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2.0383653671742037</v>
      </c>
      <c r="C83" s="44">
        <v>1.9237316567233937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1.8680464806758148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2.5999947883698336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2.1811558264489417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1.7296537755801573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2.0343211039416103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1.9909710405897532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1.976113081175109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2.225807791565999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2.128073612323607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2.526633595537733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2.475105508303465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4.25">
      <c r="A97" s="1" t="s">
        <v>109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2017-12-06T16:32:59Z</dcterms:modified>
  <cp:category/>
  <cp:version/>
  <cp:contentType/>
  <cp:contentStatus/>
</cp:coreProperties>
</file>