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<sst xmlns="http://schemas.openxmlformats.org/spreadsheetml/2006/main" count="113" uniqueCount="111">
  <si>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</si>
  <si>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</si>
  <si>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</si>
  <si>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</si>
  <si>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</si>
  <si>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</si>
  <si>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</si>
  <si>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</si>
  <si>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</si>
  <si>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</si>
  <si>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</si>
  <si>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</si>
  <si>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</si>
  <si>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</si>
  <si>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</si>
  <si>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</si>
  <si>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</si>
  <si>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</si>
  <si>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</si>
  <si>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</si>
  <si>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</si>
  <si>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</si>
  <si>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</si>
  <si>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</si>
  <si>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</si>
  <si>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</si>
  <si>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</si>
  <si>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</si>
  <si>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</si>
  <si>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</si>
  <si>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</si>
  <si>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</si>
  <si>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</si>
  <si>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</si>
  <si>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</si>
  <si>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</si>
  <si>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</si>
  <si>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</si>
  <si>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</si>
  <si>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</si>
  <si>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</si>
  <si>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</si>
  <si>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</si>
  <si>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</si>
  <si>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</si>
  <si>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</si>
  <si>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</si>
  <si>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</si>
  <si>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</si>
  <si>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</si>
  <si>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</si>
  <si>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</si>
  <si>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</si>
  <si>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</si>
  <si>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</si>
  <si>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</si>
  <si>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</si>
  <si>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</si>
  <si>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</si>
  <si>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</si>
  <si>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</si>
  <si>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</si>
  <si>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</si>
  <si>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</si>
  <si>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</si>
  <si>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</si>
  <si>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</si>
  <si>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</si>
  <si>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</si>
  <si>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</si>
  <si>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</si>
  <si>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</si>
  <si>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</si>
  <si>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</si>
  <si>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</si>
  <si>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</si>
  <si>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</si>
  <si>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</si>
  <si>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</si>
  <si>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</si>
  <si>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</si>
  <si>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</si>
  <si>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</si>
  <si>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</si>
  <si>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</si>
  <si>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</si>
  <si>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</si>
  <si>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</si>
  <si>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</si>
  <si>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</si>
  <si>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</si>
  <si>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</si>
  <si>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</si>
  <si>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</si>
  <si>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</si>
  <si>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</si>
  <si>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</si>
  <si>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</si>
  <si>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</si>
  <si>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</si>
  <si>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</si>
  <si>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</si>
  <si>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</si>
  <si>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</si>
  <si>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</si>
  <si>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</si>
  <si>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29/11/17 - VENCIMENTO 06/12/17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</si>
  <si>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  <r>
      <rPr>
        <sz val="12"/>
        <rFont val="Calibri"/>
        <family val="2"/>
      </rPr>
      <t xml:space="preserve"> 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</si>
  <si>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</si>
  <si>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t>(2) Tarifa de remuneração de cada empresa considerando o  reequilibrio interno estabelecido e informado pelo consórcio. Não consideram os acertos financeiros previstos no item 7.</t>
  </si>
  <si>
    <t xml:space="preserve">(1) Ajuste de remuneração, previsto contratualmente, período de 25/10 a 23/11/17, parcela 04/19.
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</si>
</sst>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4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518350</v>
      </c>
      <c r="C7" s="10">
        <f>C8+C20+C24</f>
        <v>390122</v>
      </c>
      <c r="D7" s="10">
        <f>D8+D20+D24</f>
        <v>397840</v>
      </c>
      <c r="E7" s="10">
        <f>E8+E20+E24</f>
        <v>52050</v>
      </c>
      <c r="F7" s="10">
        <f aca="true" t="shared" si="0" ref="F7:N7">F8+F20+F24</f>
        <v>349636</v>
      </c>
      <c r="G7" s="10">
        <f t="shared" si="0"/>
        <v>545639</v>
      </c>
      <c r="H7" s="10">
        <f>H8+H20+H24</f>
        <v>382710</v>
      </c>
      <c r="I7" s="10">
        <f>I8+I20+I24</f>
        <v>110143</v>
      </c>
      <c r="J7" s="10">
        <f>J8+J20+J24</f>
        <v>432416</v>
      </c>
      <c r="K7" s="10">
        <f>K8+K20+K24</f>
        <v>312958</v>
      </c>
      <c r="L7" s="10">
        <f>L8+L20+L24</f>
        <v>387358</v>
      </c>
      <c r="M7" s="10">
        <f t="shared" si="0"/>
        <v>155776</v>
      </c>
      <c r="N7" s="10">
        <f t="shared" si="0"/>
        <v>95132</v>
      </c>
      <c r="O7" s="10">
        <f>+O8+O20+O24</f>
        <v>4130130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217919</v>
      </c>
      <c r="C8" s="12">
        <f>+C9+C12+C16</f>
        <v>176546</v>
      </c>
      <c r="D8" s="12">
        <f>+D9+D12+D16</f>
        <v>193490</v>
      </c>
      <c r="E8" s="12">
        <f>+E9+E12+E16</f>
        <v>23241</v>
      </c>
      <c r="F8" s="12">
        <f aca="true" t="shared" si="1" ref="F8:N8">+F9+F12+F16</f>
        <v>157689</v>
      </c>
      <c r="G8" s="12">
        <f t="shared" si="1"/>
        <v>250809</v>
      </c>
      <c r="H8" s="12">
        <f>+H9+H12+H16</f>
        <v>169290</v>
      </c>
      <c r="I8" s="12">
        <f>+I9+I12+I16</f>
        <v>51130</v>
      </c>
      <c r="J8" s="12">
        <f>+J9+J12+J16</f>
        <v>199095</v>
      </c>
      <c r="K8" s="12">
        <f>+K9+K12+K16</f>
        <v>144668</v>
      </c>
      <c r="L8" s="12">
        <f>+L9+L12+L16</f>
        <v>166554</v>
      </c>
      <c r="M8" s="12">
        <f t="shared" si="1"/>
        <v>77024</v>
      </c>
      <c r="N8" s="12">
        <f t="shared" si="1"/>
        <v>48379</v>
      </c>
      <c r="O8" s="12">
        <f>SUM(B8:N8)</f>
        <v>1875834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20403</v>
      </c>
      <c r="C9" s="14">
        <v>20863</v>
      </c>
      <c r="D9" s="14">
        <v>15102</v>
      </c>
      <c r="E9" s="14">
        <v>1597</v>
      </c>
      <c r="F9" s="14">
        <v>12992</v>
      </c>
      <c r="G9" s="14">
        <v>23022</v>
      </c>
      <c r="H9" s="14">
        <v>20322</v>
      </c>
      <c r="I9" s="14">
        <v>6099</v>
      </c>
      <c r="J9" s="14">
        <v>12228</v>
      </c>
      <c r="K9" s="14">
        <v>16079</v>
      </c>
      <c r="L9" s="14">
        <v>12512</v>
      </c>
      <c r="M9" s="14">
        <v>8581</v>
      </c>
      <c r="N9" s="14">
        <v>5746</v>
      </c>
      <c r="O9" s="12">
        <f aca="true" t="shared" si="2" ref="O9:O19">SUM(B9:N9)</f>
        <v>175546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20403</v>
      </c>
      <c r="C10" s="14">
        <f>+C9-C11</f>
        <v>20863</v>
      </c>
      <c r="D10" s="14">
        <f>+D9-D11</f>
        <v>15102</v>
      </c>
      <c r="E10" s="14">
        <f>+E9-E11</f>
        <v>1597</v>
      </c>
      <c r="F10" s="14">
        <f aca="true" t="shared" si="3" ref="F10:N10">+F9-F11</f>
        <v>12992</v>
      </c>
      <c r="G10" s="14">
        <f t="shared" si="3"/>
        <v>23022</v>
      </c>
      <c r="H10" s="14">
        <f>+H9-H11</f>
        <v>20322</v>
      </c>
      <c r="I10" s="14">
        <f>+I9-I11</f>
        <v>6099</v>
      </c>
      <c r="J10" s="14">
        <f>+J9-J11</f>
        <v>12228</v>
      </c>
      <c r="K10" s="14">
        <f>+K9-K11</f>
        <v>16079</v>
      </c>
      <c r="L10" s="14">
        <f>+L9-L11</f>
        <v>12512</v>
      </c>
      <c r="M10" s="14">
        <f t="shared" si="3"/>
        <v>8581</v>
      </c>
      <c r="N10" s="14">
        <f t="shared" si="3"/>
        <v>5746</v>
      </c>
      <c r="O10" s="12">
        <f t="shared" si="2"/>
        <v>175546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186456</v>
      </c>
      <c r="C12" s="14">
        <f>C13+C14+C15</f>
        <v>147325</v>
      </c>
      <c r="D12" s="14">
        <f>D13+D14+D15</f>
        <v>169246</v>
      </c>
      <c r="E12" s="14">
        <f>E13+E14+E15</f>
        <v>20550</v>
      </c>
      <c r="F12" s="14">
        <f aca="true" t="shared" si="4" ref="F12:N12">F13+F14+F15</f>
        <v>136716</v>
      </c>
      <c r="G12" s="14">
        <f t="shared" si="4"/>
        <v>214115</v>
      </c>
      <c r="H12" s="14">
        <f>H13+H14+H15</f>
        <v>140638</v>
      </c>
      <c r="I12" s="14">
        <f>I13+I14+I15</f>
        <v>42539</v>
      </c>
      <c r="J12" s="14">
        <f>J13+J14+J15</f>
        <v>176056</v>
      </c>
      <c r="K12" s="14">
        <f>K13+K14+K15</f>
        <v>121441</v>
      </c>
      <c r="L12" s="14">
        <f>L13+L14+L15</f>
        <v>144498</v>
      </c>
      <c r="M12" s="14">
        <f t="shared" si="4"/>
        <v>64974</v>
      </c>
      <c r="N12" s="14">
        <f t="shared" si="4"/>
        <v>40741</v>
      </c>
      <c r="O12" s="12">
        <f t="shared" si="2"/>
        <v>1605295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94020</v>
      </c>
      <c r="C13" s="14">
        <v>75759</v>
      </c>
      <c r="D13" s="14">
        <v>82918</v>
      </c>
      <c r="E13" s="14">
        <v>10551</v>
      </c>
      <c r="F13" s="14">
        <v>67204</v>
      </c>
      <c r="G13" s="14">
        <v>106872</v>
      </c>
      <c r="H13" s="14">
        <v>74151</v>
      </c>
      <c r="I13" s="14">
        <v>22859</v>
      </c>
      <c r="J13" s="14">
        <v>91379</v>
      </c>
      <c r="K13" s="14">
        <v>61494</v>
      </c>
      <c r="L13" s="14">
        <v>72511</v>
      </c>
      <c r="M13" s="14">
        <v>31788</v>
      </c>
      <c r="N13" s="14">
        <v>19384</v>
      </c>
      <c r="O13" s="12">
        <f t="shared" si="2"/>
        <v>810890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87653</v>
      </c>
      <c r="C14" s="14">
        <v>65869</v>
      </c>
      <c r="D14" s="14">
        <v>83179</v>
      </c>
      <c r="E14" s="14">
        <v>9318</v>
      </c>
      <c r="F14" s="14">
        <v>65287</v>
      </c>
      <c r="G14" s="14">
        <v>99120</v>
      </c>
      <c r="H14" s="14">
        <v>62217</v>
      </c>
      <c r="I14" s="14">
        <v>18409</v>
      </c>
      <c r="J14" s="14">
        <v>81612</v>
      </c>
      <c r="K14" s="14">
        <v>56447</v>
      </c>
      <c r="L14" s="14">
        <v>68466</v>
      </c>
      <c r="M14" s="14">
        <v>31190</v>
      </c>
      <c r="N14" s="14">
        <v>20401</v>
      </c>
      <c r="O14" s="12">
        <f t="shared" si="2"/>
        <v>749168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4783</v>
      </c>
      <c r="C15" s="14">
        <v>5697</v>
      </c>
      <c r="D15" s="14">
        <v>3149</v>
      </c>
      <c r="E15" s="14">
        <v>681</v>
      </c>
      <c r="F15" s="14">
        <v>4225</v>
      </c>
      <c r="G15" s="14">
        <v>8123</v>
      </c>
      <c r="H15" s="14">
        <v>4270</v>
      </c>
      <c r="I15" s="14">
        <v>1271</v>
      </c>
      <c r="J15" s="14">
        <v>3065</v>
      </c>
      <c r="K15" s="14">
        <v>3500</v>
      </c>
      <c r="L15" s="14">
        <v>3521</v>
      </c>
      <c r="M15" s="14">
        <v>1996</v>
      </c>
      <c r="N15" s="14">
        <v>956</v>
      </c>
      <c r="O15" s="12">
        <f t="shared" si="2"/>
        <v>45237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11060</v>
      </c>
      <c r="C16" s="14">
        <f>C17+C18+C19</f>
        <v>8358</v>
      </c>
      <c r="D16" s="14">
        <f>D17+D18+D19</f>
        <v>9142</v>
      </c>
      <c r="E16" s="14">
        <f>E17+E18+E19</f>
        <v>1094</v>
      </c>
      <c r="F16" s="14">
        <f aca="true" t="shared" si="5" ref="F16:N16">F17+F18+F19</f>
        <v>7981</v>
      </c>
      <c r="G16" s="14">
        <f t="shared" si="5"/>
        <v>13672</v>
      </c>
      <c r="H16" s="14">
        <f>H17+H18+H19</f>
        <v>8330</v>
      </c>
      <c r="I16" s="14">
        <f>I17+I18+I19</f>
        <v>2492</v>
      </c>
      <c r="J16" s="14">
        <f>J17+J18+J19</f>
        <v>10811</v>
      </c>
      <c r="K16" s="14">
        <f>K17+K18+K19</f>
        <v>7148</v>
      </c>
      <c r="L16" s="14">
        <f>L17+L18+L19</f>
        <v>9544</v>
      </c>
      <c r="M16" s="14">
        <f t="shared" si="5"/>
        <v>3469</v>
      </c>
      <c r="N16" s="14">
        <f t="shared" si="5"/>
        <v>1892</v>
      </c>
      <c r="O16" s="12">
        <f t="shared" si="2"/>
        <v>94993</v>
      </c>
    </row>
    <row r="17" spans="1:26" ht="18.75" customHeight="1">
      <c r="A17" s="15" t="s">
        <v>16</v>
      </c>
      <c r="B17" s="14">
        <v>10982</v>
      </c>
      <c r="C17" s="14">
        <v>8314</v>
      </c>
      <c r="D17" s="14">
        <v>9099</v>
      </c>
      <c r="E17" s="14">
        <v>1089</v>
      </c>
      <c r="F17" s="14">
        <v>7950</v>
      </c>
      <c r="G17" s="14">
        <v>13623</v>
      </c>
      <c r="H17" s="14">
        <v>8287</v>
      </c>
      <c r="I17" s="14">
        <v>2485</v>
      </c>
      <c r="J17" s="14">
        <v>10765</v>
      </c>
      <c r="K17" s="14">
        <v>7107</v>
      </c>
      <c r="L17" s="14">
        <v>9479</v>
      </c>
      <c r="M17" s="14">
        <v>3447</v>
      </c>
      <c r="N17" s="14">
        <v>1874</v>
      </c>
      <c r="O17" s="12">
        <f t="shared" si="2"/>
        <v>94501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69</v>
      </c>
      <c r="C18" s="14">
        <v>37</v>
      </c>
      <c r="D18" s="14">
        <v>36</v>
      </c>
      <c r="E18" s="14">
        <v>5</v>
      </c>
      <c r="F18" s="14">
        <v>22</v>
      </c>
      <c r="G18" s="14">
        <v>45</v>
      </c>
      <c r="H18" s="14">
        <v>33</v>
      </c>
      <c r="I18" s="14">
        <v>6</v>
      </c>
      <c r="J18" s="14">
        <v>27</v>
      </c>
      <c r="K18" s="14">
        <v>37</v>
      </c>
      <c r="L18" s="14">
        <v>59</v>
      </c>
      <c r="M18" s="14">
        <v>20</v>
      </c>
      <c r="N18" s="14">
        <v>18</v>
      </c>
      <c r="O18" s="12">
        <f t="shared" si="2"/>
        <v>414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7</v>
      </c>
      <c r="D19" s="14">
        <v>7</v>
      </c>
      <c r="E19" s="14">
        <v>0</v>
      </c>
      <c r="F19" s="14">
        <v>9</v>
      </c>
      <c r="G19" s="14">
        <v>4</v>
      </c>
      <c r="H19" s="14">
        <v>10</v>
      </c>
      <c r="I19" s="14">
        <v>1</v>
      </c>
      <c r="J19" s="14">
        <v>19</v>
      </c>
      <c r="K19" s="14">
        <v>4</v>
      </c>
      <c r="L19" s="14">
        <v>6</v>
      </c>
      <c r="M19" s="14">
        <v>2</v>
      </c>
      <c r="N19" s="14">
        <v>0</v>
      </c>
      <c r="O19" s="12">
        <f t="shared" si="2"/>
        <v>78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138655</v>
      </c>
      <c r="C20" s="18">
        <f>C21+C22+C23</f>
        <v>89271</v>
      </c>
      <c r="D20" s="18">
        <f>D21+D22+D23</f>
        <v>82081</v>
      </c>
      <c r="E20" s="18">
        <f>E21+E22+E23</f>
        <v>10634</v>
      </c>
      <c r="F20" s="18">
        <f aca="true" t="shared" si="6" ref="F20:N20">F21+F22+F23</f>
        <v>73662</v>
      </c>
      <c r="G20" s="18">
        <f t="shared" si="6"/>
        <v>115448</v>
      </c>
      <c r="H20" s="18">
        <f>H21+H22+H23</f>
        <v>94542</v>
      </c>
      <c r="I20" s="18">
        <f>I21+I22+I23</f>
        <v>26557</v>
      </c>
      <c r="J20" s="18">
        <f>J21+J22+J23</f>
        <v>111527</v>
      </c>
      <c r="K20" s="18">
        <f>K21+K22+K23</f>
        <v>74998</v>
      </c>
      <c r="L20" s="18">
        <f>L21+L22+L23</f>
        <v>115158</v>
      </c>
      <c r="M20" s="18">
        <f t="shared" si="6"/>
        <v>43268</v>
      </c>
      <c r="N20" s="18">
        <f t="shared" si="6"/>
        <v>25291</v>
      </c>
      <c r="O20" s="12">
        <f aca="true" t="shared" si="7" ref="O20:O26">SUM(B20:N20)</f>
        <v>1001092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75448</v>
      </c>
      <c r="C21" s="14">
        <v>51949</v>
      </c>
      <c r="D21" s="14">
        <v>45184</v>
      </c>
      <c r="E21" s="14">
        <v>6057</v>
      </c>
      <c r="F21" s="14">
        <v>41111</v>
      </c>
      <c r="G21" s="14">
        <v>65241</v>
      </c>
      <c r="H21" s="14">
        <v>55594</v>
      </c>
      <c r="I21" s="14">
        <v>16012</v>
      </c>
      <c r="J21" s="14">
        <v>63755</v>
      </c>
      <c r="K21" s="14">
        <v>42288</v>
      </c>
      <c r="L21" s="14">
        <v>62808</v>
      </c>
      <c r="M21" s="14">
        <v>23698</v>
      </c>
      <c r="N21" s="14">
        <v>13218</v>
      </c>
      <c r="O21" s="12">
        <f t="shared" si="7"/>
        <v>562363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60688</v>
      </c>
      <c r="C22" s="14">
        <v>35019</v>
      </c>
      <c r="D22" s="14">
        <v>35710</v>
      </c>
      <c r="E22" s="14">
        <v>4344</v>
      </c>
      <c r="F22" s="14">
        <v>30940</v>
      </c>
      <c r="G22" s="14">
        <v>47212</v>
      </c>
      <c r="H22" s="14">
        <v>37163</v>
      </c>
      <c r="I22" s="14">
        <v>10069</v>
      </c>
      <c r="J22" s="14">
        <v>46216</v>
      </c>
      <c r="K22" s="14">
        <v>31290</v>
      </c>
      <c r="L22" s="14">
        <v>50412</v>
      </c>
      <c r="M22" s="14">
        <v>18705</v>
      </c>
      <c r="N22" s="14">
        <v>11582</v>
      </c>
      <c r="O22" s="12">
        <f t="shared" si="7"/>
        <v>419350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2519</v>
      </c>
      <c r="C23" s="14">
        <v>2303</v>
      </c>
      <c r="D23" s="14">
        <v>1187</v>
      </c>
      <c r="E23" s="14">
        <v>233</v>
      </c>
      <c r="F23" s="14">
        <v>1611</v>
      </c>
      <c r="G23" s="14">
        <v>2995</v>
      </c>
      <c r="H23" s="14">
        <v>1785</v>
      </c>
      <c r="I23" s="14">
        <v>476</v>
      </c>
      <c r="J23" s="14">
        <v>1556</v>
      </c>
      <c r="K23" s="14">
        <v>1420</v>
      </c>
      <c r="L23" s="14">
        <v>1938</v>
      </c>
      <c r="M23" s="14">
        <v>865</v>
      </c>
      <c r="N23" s="14">
        <v>491</v>
      </c>
      <c r="O23" s="12">
        <f t="shared" si="7"/>
        <v>19379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161776</v>
      </c>
      <c r="C24" s="14">
        <f>C25+C26</f>
        <v>124305</v>
      </c>
      <c r="D24" s="14">
        <f>D25+D26</f>
        <v>122269</v>
      </c>
      <c r="E24" s="14">
        <f>E25+E26</f>
        <v>18175</v>
      </c>
      <c r="F24" s="14">
        <f aca="true" t="shared" si="8" ref="F24:N24">F25+F26</f>
        <v>118285</v>
      </c>
      <c r="G24" s="14">
        <f t="shared" si="8"/>
        <v>179382</v>
      </c>
      <c r="H24" s="14">
        <f>H25+H26</f>
        <v>118878</v>
      </c>
      <c r="I24" s="14">
        <f>I25+I26</f>
        <v>32456</v>
      </c>
      <c r="J24" s="14">
        <f>J25+J26</f>
        <v>121794</v>
      </c>
      <c r="K24" s="14">
        <f>K25+K26</f>
        <v>93292</v>
      </c>
      <c r="L24" s="14">
        <f>L25+L26</f>
        <v>105646</v>
      </c>
      <c r="M24" s="14">
        <f t="shared" si="8"/>
        <v>35484</v>
      </c>
      <c r="N24" s="14">
        <f t="shared" si="8"/>
        <v>21462</v>
      </c>
      <c r="O24" s="12">
        <f t="shared" si="7"/>
        <v>1253204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74984</v>
      </c>
      <c r="C25" s="14">
        <v>65120</v>
      </c>
      <c r="D25" s="14">
        <v>62070</v>
      </c>
      <c r="E25" s="14">
        <v>10248</v>
      </c>
      <c r="F25" s="14">
        <v>61198</v>
      </c>
      <c r="G25" s="14">
        <v>96458</v>
      </c>
      <c r="H25" s="14">
        <v>65025</v>
      </c>
      <c r="I25" s="14">
        <v>18904</v>
      </c>
      <c r="J25" s="14">
        <v>57646</v>
      </c>
      <c r="K25" s="14">
        <v>49483</v>
      </c>
      <c r="L25" s="14">
        <v>50656</v>
      </c>
      <c r="M25" s="14">
        <v>16628</v>
      </c>
      <c r="N25" s="14">
        <v>8678</v>
      </c>
      <c r="O25" s="12">
        <f t="shared" si="7"/>
        <v>637098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86792</v>
      </c>
      <c r="C26" s="14">
        <v>59185</v>
      </c>
      <c r="D26" s="14">
        <v>60199</v>
      </c>
      <c r="E26" s="14">
        <v>7927</v>
      </c>
      <c r="F26" s="14">
        <v>57087</v>
      </c>
      <c r="G26" s="14">
        <v>82924</v>
      </c>
      <c r="H26" s="14">
        <v>53853</v>
      </c>
      <c r="I26" s="14">
        <v>13552</v>
      </c>
      <c r="J26" s="14">
        <v>64148</v>
      </c>
      <c r="K26" s="14">
        <v>43809</v>
      </c>
      <c r="L26" s="14">
        <v>54990</v>
      </c>
      <c r="M26" s="14">
        <v>18856</v>
      </c>
      <c r="N26" s="14">
        <v>12784</v>
      </c>
      <c r="O26" s="12">
        <f t="shared" si="7"/>
        <v>616106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1087484.9451910004</v>
      </c>
      <c r="C36" s="60">
        <f aca="true" t="shared" si="11" ref="C36:N36">C37+C38+C39+C40</f>
        <v>791390.3949209999</v>
      </c>
      <c r="D36" s="60">
        <f t="shared" si="11"/>
        <v>753386.3658920001</v>
      </c>
      <c r="E36" s="60">
        <f t="shared" si="11"/>
        <v>135347.43271999998</v>
      </c>
      <c r="F36" s="60">
        <f t="shared" si="11"/>
        <v>762599.4385938</v>
      </c>
      <c r="G36" s="60">
        <f t="shared" si="11"/>
        <v>947866.3972</v>
      </c>
      <c r="H36" s="60">
        <f t="shared" si="11"/>
        <v>782077.245</v>
      </c>
      <c r="I36" s="60">
        <f>I37+I38+I39+I40</f>
        <v>219288.7170286</v>
      </c>
      <c r="J36" s="60">
        <f>J37+J38+J39+J40</f>
        <v>858599.1473087999</v>
      </c>
      <c r="K36" s="60">
        <f>K37+K38+K39+K40</f>
        <v>700121.6922593999</v>
      </c>
      <c r="L36" s="60">
        <f>L37+L38+L39+L40</f>
        <v>828421.4061340799</v>
      </c>
      <c r="M36" s="60">
        <f t="shared" si="11"/>
        <v>395951.66963967995</v>
      </c>
      <c r="N36" s="60">
        <f t="shared" si="11"/>
        <v>235474.23676992</v>
      </c>
      <c r="O36" s="60">
        <f>O37+O38+O39+O40</f>
        <v>8498009.08865828</v>
      </c>
    </row>
    <row r="37" spans="1:15" ht="18.75" customHeight="1">
      <c r="A37" s="57" t="s">
        <v>50</v>
      </c>
      <c r="B37" s="54">
        <f aca="true" t="shared" si="12" ref="B37:N37">B29*B7</f>
        <v>1082781.3150000002</v>
      </c>
      <c r="C37" s="54">
        <f t="shared" si="12"/>
        <v>787266.1959999999</v>
      </c>
      <c r="D37" s="54">
        <f t="shared" si="12"/>
        <v>743244.6880000001</v>
      </c>
      <c r="E37" s="54">
        <f t="shared" si="12"/>
        <v>135028.11</v>
      </c>
      <c r="F37" s="54">
        <f t="shared" si="12"/>
        <v>762661.0068</v>
      </c>
      <c r="G37" s="54">
        <f t="shared" si="12"/>
        <v>943900.9061</v>
      </c>
      <c r="H37" s="54">
        <f t="shared" si="12"/>
        <v>778470.411</v>
      </c>
      <c r="I37" s="54">
        <f>I29*I7</f>
        <v>219250.65579999998</v>
      </c>
      <c r="J37" s="54">
        <f>J29*J7</f>
        <v>854454.016</v>
      </c>
      <c r="K37" s="54">
        <f>K29*K7</f>
        <v>696488.029</v>
      </c>
      <c r="L37" s="54">
        <f>L29*L7</f>
        <v>824181.6166</v>
      </c>
      <c r="M37" s="54">
        <f t="shared" si="12"/>
        <v>393490.176</v>
      </c>
      <c r="N37" s="54">
        <f t="shared" si="12"/>
        <v>235451.7</v>
      </c>
      <c r="O37" s="56">
        <f>SUM(B37:N37)</f>
        <v>8456668.8263</v>
      </c>
    </row>
    <row r="38" spans="1:15" ht="18.75" customHeight="1">
      <c r="A38" s="57" t="s">
        <v>51</v>
      </c>
      <c r="B38" s="54">
        <f aca="true" t="shared" si="13" ref="B38:N38">B30*B7</f>
        <v>-3210.939809</v>
      </c>
      <c r="C38" s="54">
        <f t="shared" si="13"/>
        <v>-2289.821079</v>
      </c>
      <c r="D38" s="54">
        <f t="shared" si="13"/>
        <v>-2207.992108</v>
      </c>
      <c r="E38" s="54">
        <f t="shared" si="13"/>
        <v>-326.95728</v>
      </c>
      <c r="F38" s="54">
        <f t="shared" si="13"/>
        <v>-2222.9682062</v>
      </c>
      <c r="G38" s="54">
        <f t="shared" si="13"/>
        <v>-2782.7589000000003</v>
      </c>
      <c r="H38" s="54">
        <f t="shared" si="13"/>
        <v>-2143.176</v>
      </c>
      <c r="I38" s="54">
        <f>I30*I7</f>
        <v>-616.7787714</v>
      </c>
      <c r="J38" s="54">
        <f>J30*J7</f>
        <v>-2459.6686912</v>
      </c>
      <c r="K38" s="54">
        <f>K30*K7</f>
        <v>-1992.1967406</v>
      </c>
      <c r="L38" s="54">
        <f>L30*L7</f>
        <v>-2421.08046592</v>
      </c>
      <c r="M38" s="54">
        <f t="shared" si="13"/>
        <v>-1147.84636032</v>
      </c>
      <c r="N38" s="54">
        <f t="shared" si="13"/>
        <v>-696.50323008</v>
      </c>
      <c r="O38" s="25">
        <f>SUM(B38:N38)</f>
        <v>-24518.68764172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-111094.91</v>
      </c>
      <c r="C42" s="25">
        <f aca="true" t="shared" si="15" ref="C42:N42">+C43+C46+C58+C59</f>
        <v>-102913.54</v>
      </c>
      <c r="D42" s="25">
        <f t="shared" si="15"/>
        <v>-80783.17</v>
      </c>
      <c r="E42" s="25">
        <f t="shared" si="15"/>
        <v>-10374.86</v>
      </c>
      <c r="F42" s="25">
        <f t="shared" si="15"/>
        <v>-72990.63</v>
      </c>
      <c r="G42" s="25">
        <f t="shared" si="15"/>
        <v>-116505.46</v>
      </c>
      <c r="H42" s="25">
        <f t="shared" si="15"/>
        <v>-101001.11</v>
      </c>
      <c r="I42" s="25">
        <f>+I43+I46+I58+I59</f>
        <v>-34108.53</v>
      </c>
      <c r="J42" s="25">
        <f>+J43+J46+J58+J59</f>
        <v>-73045.92</v>
      </c>
      <c r="K42" s="25">
        <f>+K43+K46+K58+K59</f>
        <v>-82504.36</v>
      </c>
      <c r="L42" s="25">
        <f>+L43+L46+L58+L59</f>
        <v>-73273.6</v>
      </c>
      <c r="M42" s="25">
        <f t="shared" si="15"/>
        <v>-44332.81</v>
      </c>
      <c r="N42" s="25">
        <f t="shared" si="15"/>
        <v>-28519.559999999998</v>
      </c>
      <c r="O42" s="25">
        <f>+O43+O46+O58+O59</f>
        <v>-931448.4600000001</v>
      </c>
    </row>
    <row r="43" spans="1:15" ht="18.75" customHeight="1">
      <c r="A43" s="17" t="s">
        <v>55</v>
      </c>
      <c r="B43" s="26">
        <f>B44+B45</f>
        <v>-77531.4</v>
      </c>
      <c r="C43" s="26">
        <f>C44+C45</f>
        <v>-79279.4</v>
      </c>
      <c r="D43" s="26">
        <f>D44+D45</f>
        <v>-57387.6</v>
      </c>
      <c r="E43" s="26">
        <f>E44+E45</f>
        <v>-6068.6</v>
      </c>
      <c r="F43" s="26">
        <f aca="true" t="shared" si="16" ref="F43:N43">F44+F45</f>
        <v>-49369.6</v>
      </c>
      <c r="G43" s="26">
        <f t="shared" si="16"/>
        <v>-87483.6</v>
      </c>
      <c r="H43" s="26">
        <f t="shared" si="16"/>
        <v>-77223.6</v>
      </c>
      <c r="I43" s="26">
        <f>I44+I45</f>
        <v>-23176.2</v>
      </c>
      <c r="J43" s="26">
        <f>J44+J45</f>
        <v>-46466.4</v>
      </c>
      <c r="K43" s="26">
        <f>K44+K45</f>
        <v>-61100.2</v>
      </c>
      <c r="L43" s="26">
        <f>L44+L45</f>
        <v>-47545.6</v>
      </c>
      <c r="M43" s="26">
        <f t="shared" si="16"/>
        <v>-32607.8</v>
      </c>
      <c r="N43" s="26">
        <f t="shared" si="16"/>
        <v>-21834.8</v>
      </c>
      <c r="O43" s="25">
        <f aca="true" t="shared" si="17" ref="O43:O59">SUM(B43:N43)</f>
        <v>-667074.8</v>
      </c>
    </row>
    <row r="44" spans="1:26" ht="18.75" customHeight="1">
      <c r="A44" s="13" t="s">
        <v>56</v>
      </c>
      <c r="B44" s="20">
        <f>ROUND(-B9*$D$3,2)</f>
        <v>-77531.4</v>
      </c>
      <c r="C44" s="20">
        <f>ROUND(-C9*$D$3,2)</f>
        <v>-79279.4</v>
      </c>
      <c r="D44" s="20">
        <f>ROUND(-D9*$D$3,2)</f>
        <v>-57387.6</v>
      </c>
      <c r="E44" s="20">
        <f>ROUND(-E9*$D$3,2)</f>
        <v>-6068.6</v>
      </c>
      <c r="F44" s="20">
        <f aca="true" t="shared" si="18" ref="F44:N44">ROUND(-F9*$D$3,2)</f>
        <v>-49369.6</v>
      </c>
      <c r="G44" s="20">
        <f t="shared" si="18"/>
        <v>-87483.6</v>
      </c>
      <c r="H44" s="20">
        <f t="shared" si="18"/>
        <v>-77223.6</v>
      </c>
      <c r="I44" s="20">
        <f>ROUND(-I9*$D$3,2)</f>
        <v>-23176.2</v>
      </c>
      <c r="J44" s="20">
        <f>ROUND(-J9*$D$3,2)</f>
        <v>-46466.4</v>
      </c>
      <c r="K44" s="20">
        <f>ROUND(-K9*$D$3,2)</f>
        <v>-61100.2</v>
      </c>
      <c r="L44" s="20">
        <f>ROUND(-L9*$D$3,2)</f>
        <v>-47545.6</v>
      </c>
      <c r="M44" s="20">
        <f t="shared" si="18"/>
        <v>-32607.8</v>
      </c>
      <c r="N44" s="20">
        <f t="shared" si="18"/>
        <v>-21834.8</v>
      </c>
      <c r="O44" s="46">
        <f t="shared" si="17"/>
        <v>-667074.8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-33563.51</v>
      </c>
      <c r="C46" s="26">
        <f aca="true" t="shared" si="20" ref="C46:O46">SUM(C47:C57)</f>
        <v>-23634.14</v>
      </c>
      <c r="D46" s="26">
        <f t="shared" si="20"/>
        <v>-23395.57</v>
      </c>
      <c r="E46" s="26">
        <f t="shared" si="20"/>
        <v>-4306.26</v>
      </c>
      <c r="F46" s="26">
        <f t="shared" si="20"/>
        <v>-23621.03</v>
      </c>
      <c r="G46" s="26">
        <f t="shared" si="20"/>
        <v>-29021.86</v>
      </c>
      <c r="H46" s="26">
        <f t="shared" si="20"/>
        <v>-23777.51</v>
      </c>
      <c r="I46" s="26">
        <f t="shared" si="20"/>
        <v>-10932.33</v>
      </c>
      <c r="J46" s="26">
        <f t="shared" si="20"/>
        <v>-26579.52</v>
      </c>
      <c r="K46" s="26">
        <f t="shared" si="20"/>
        <v>-21404.16</v>
      </c>
      <c r="L46" s="26">
        <f t="shared" si="20"/>
        <v>-25728</v>
      </c>
      <c r="M46" s="26">
        <f t="shared" si="20"/>
        <v>-11725.01</v>
      </c>
      <c r="N46" s="26">
        <f t="shared" si="20"/>
        <v>-6684.76</v>
      </c>
      <c r="O46" s="26">
        <f t="shared" si="20"/>
        <v>-264373.66000000003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107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976390.0351910003</v>
      </c>
      <c r="C61" s="29">
        <f t="shared" si="21"/>
        <v>688476.8549209998</v>
      </c>
      <c r="D61" s="29">
        <f t="shared" si="21"/>
        <v>672603.1958920001</v>
      </c>
      <c r="E61" s="29">
        <f t="shared" si="21"/>
        <v>124972.57271999998</v>
      </c>
      <c r="F61" s="29">
        <f t="shared" si="21"/>
        <v>689608.8085938</v>
      </c>
      <c r="G61" s="29">
        <f t="shared" si="21"/>
        <v>831360.9372</v>
      </c>
      <c r="H61" s="29">
        <f t="shared" si="21"/>
        <v>681076.135</v>
      </c>
      <c r="I61" s="29">
        <f t="shared" si="21"/>
        <v>185180.1870286</v>
      </c>
      <c r="J61" s="29">
        <f>+J36+J42</f>
        <v>785553.2273087999</v>
      </c>
      <c r="K61" s="29">
        <f>+K36+K42</f>
        <v>617617.3322593999</v>
      </c>
      <c r="L61" s="29">
        <f>+L36+L42</f>
        <v>755147.8061340799</v>
      </c>
      <c r="M61" s="29">
        <f t="shared" si="21"/>
        <v>351618.85963967995</v>
      </c>
      <c r="N61" s="29">
        <f t="shared" si="21"/>
        <v>206954.67676992</v>
      </c>
      <c r="O61" s="29">
        <f>SUM(B61:N61)</f>
        <v>7566560.628658279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976390.04</v>
      </c>
      <c r="C64" s="36">
        <f aca="true" t="shared" si="22" ref="C64:N64">SUM(C65:C78)</f>
        <v>688476.86</v>
      </c>
      <c r="D64" s="36">
        <f t="shared" si="22"/>
        <v>672603.2</v>
      </c>
      <c r="E64" s="36">
        <f t="shared" si="22"/>
        <v>124972.57</v>
      </c>
      <c r="F64" s="36">
        <f t="shared" si="22"/>
        <v>689608.81</v>
      </c>
      <c r="G64" s="36">
        <f t="shared" si="22"/>
        <v>831360.94</v>
      </c>
      <c r="H64" s="36">
        <f t="shared" si="22"/>
        <v>681076.13</v>
      </c>
      <c r="I64" s="36">
        <f t="shared" si="22"/>
        <v>185180.19</v>
      </c>
      <c r="J64" s="36">
        <f t="shared" si="22"/>
        <v>785553.23</v>
      </c>
      <c r="K64" s="36">
        <f t="shared" si="22"/>
        <v>617617.33</v>
      </c>
      <c r="L64" s="36">
        <f t="shared" si="22"/>
        <v>755147.81</v>
      </c>
      <c r="M64" s="36">
        <f t="shared" si="22"/>
        <v>351618.86</v>
      </c>
      <c r="N64" s="36">
        <f t="shared" si="22"/>
        <v>206954.68</v>
      </c>
      <c r="O64" s="29">
        <f>SUM(O65:O78)</f>
        <v>7566560.650000001</v>
      </c>
    </row>
    <row r="65" spans="1:16" ht="18.75" customHeight="1">
      <c r="A65" s="17" t="s">
        <v>70</v>
      </c>
      <c r="B65" s="36">
        <f>186754.15+1150.08</f>
        <v>187904.22999999998</v>
      </c>
      <c r="C65" s="36">
        <f>199450.3+1167.17</f>
        <v>200617.47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388521.69999999995</v>
      </c>
      <c r="P65"/>
    </row>
    <row r="66" spans="1:16" ht="18.75" customHeight="1">
      <c r="A66" s="17" t="s">
        <v>71</v>
      </c>
      <c r="B66" s="36">
        <f>784978.4+3507.41</f>
        <v>788485.81</v>
      </c>
      <c r="C66" s="36">
        <f>485005.06+2854.33</f>
        <v>487859.39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1276345.2000000002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672603.2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672603.2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124972.57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124972.57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689608.81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689608.81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831360.94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831360.94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681076.13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681076.13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185180.19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185180.19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785553.23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785553.23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617617.33</v>
      </c>
      <c r="L74" s="35">
        <v>0</v>
      </c>
      <c r="M74" s="35">
        <v>0</v>
      </c>
      <c r="N74" s="35">
        <v>0</v>
      </c>
      <c r="O74" s="29">
        <f t="shared" si="23"/>
        <v>617617.33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755147.81</v>
      </c>
      <c r="M75" s="35">
        <v>0</v>
      </c>
      <c r="N75" s="61">
        <v>0</v>
      </c>
      <c r="O75" s="26">
        <f t="shared" si="23"/>
        <v>755147.81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351618.86</v>
      </c>
      <c r="N76" s="35">
        <v>0</v>
      </c>
      <c r="O76" s="29">
        <f t="shared" si="23"/>
        <v>351618.86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206954.68</v>
      </c>
      <c r="O77" s="26">
        <f t="shared" si="23"/>
        <v>206954.68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2.336007915099592</v>
      </c>
      <c r="C82" s="44">
        <v>2.2929976186422856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2.0384711993512123</v>
      </c>
      <c r="C83" s="44">
        <v>1.9237465567433674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1.8680828873215367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2.600334922574447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2.18112390770344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1.7296789767593592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2.0343601029500142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1.9909455619385708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1.976201036290979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2.2259038984764725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2.128167679857083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2.526791608718159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2.4752368999907497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110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14.25">
      <c r="A97" s="1" t="s">
        <v>109</v>
      </c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2017-12-05T17:10:23Z</dcterms:modified>
  <cp:category/>
  <cp:version/>
  <cp:contentType/>
  <cp:contentStatus/>
</cp:coreProperties>
</file>